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alks\Desktop\"/>
    </mc:Choice>
  </mc:AlternateContent>
  <bookViews>
    <workbookView xWindow="0" yWindow="0" windowWidth="19170" windowHeight="6255" firstSheet="1"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expenses'!$A$1:$E$34</definedName>
    <definedName name="_xlnm.Print_Area" localSheetId="5">'Gifts and benefits'!$A$1:$F$28</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Travel!$A$1:$E$117</definedName>
  </definedNames>
  <calcPr calcId="162913"/>
</workbook>
</file>

<file path=xl/calcChain.xml><?xml version="1.0" encoding="utf-8"?>
<calcChain xmlns="http://schemas.openxmlformats.org/spreadsheetml/2006/main">
  <c r="D17" i="4" l="1"/>
  <c r="C28" i="3"/>
  <c r="C14" i="2"/>
  <c r="C91" i="1"/>
  <c r="C106" i="1"/>
  <c r="C20" i="1"/>
  <c r="B6" i="13" l="1"/>
  <c r="E59" i="13"/>
  <c r="C59" i="13"/>
  <c r="C19" i="4"/>
  <c r="C18" i="4"/>
  <c r="B59" i="13" l="1"/>
  <c r="B58" i="13"/>
  <c r="D58" i="13"/>
  <c r="B57" i="13"/>
  <c r="D57" i="13"/>
  <c r="D56" i="13"/>
  <c r="B56" i="13"/>
  <c r="D55" i="13"/>
  <c r="B55" i="13"/>
  <c r="D54" i="13"/>
  <c r="B54" i="13"/>
  <c r="B2" i="4"/>
  <c r="B3" i="4"/>
  <c r="B2" i="3"/>
  <c r="B3" i="3"/>
  <c r="B2" i="2"/>
  <c r="B3" i="2"/>
  <c r="B2" i="1"/>
  <c r="B3" i="1"/>
  <c r="F57" i="13" l="1"/>
  <c r="D14" i="2" s="1"/>
  <c r="F59" i="13"/>
  <c r="E17" i="4" s="1"/>
  <c r="F58" i="13"/>
  <c r="D28" i="3" s="1"/>
  <c r="F56" i="13"/>
  <c r="D106" i="1" s="1"/>
  <c r="F55" i="13"/>
  <c r="D91" i="1" s="1"/>
  <c r="F54" i="13"/>
  <c r="D20" i="1" s="1"/>
  <c r="C13" i="13"/>
  <c r="C12" i="13"/>
  <c r="C11" i="13"/>
  <c r="C16" i="13" l="1"/>
  <c r="C17" i="13"/>
  <c r="B5" i="4" l="1"/>
  <c r="B4" i="4"/>
  <c r="B5" i="3"/>
  <c r="B4" i="3"/>
  <c r="B5" i="2"/>
  <c r="B4" i="2"/>
  <c r="B5" i="1"/>
  <c r="B4" i="1"/>
  <c r="C15" i="13" l="1"/>
  <c r="F12" i="13" l="1"/>
  <c r="C17" i="4"/>
  <c r="F11" i="13" s="1"/>
  <c r="F13" i="13" l="1"/>
  <c r="B106" i="1"/>
  <c r="B17" i="13" s="1"/>
  <c r="B91" i="1"/>
  <c r="B16" i="13" s="1"/>
  <c r="B20" i="1"/>
  <c r="B15" i="13" s="1"/>
  <c r="B28" i="3" l="1"/>
  <c r="B13" i="13" s="1"/>
  <c r="B14" i="2"/>
  <c r="B12" i="13" s="1"/>
  <c r="B11" i="13" l="1"/>
  <c r="B108"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3" authorId="0" shapeId="0">
      <text>
        <r>
          <rPr>
            <sz val="9"/>
            <color indexed="81"/>
            <rFont val="Tahoma"/>
            <family val="2"/>
          </rPr>
          <t xml:space="preserve">
Insert additional rows as needed:
- 'right click' on a row number (left of screen)
- select 'Insert' (this will insert a row above it)
</t>
        </r>
      </text>
    </comment>
    <comment ref="A94"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<sst xmlns="http://schemas.openxmlformats.org/spreadsheetml/2006/main" count="532" uniqueCount="283">
  <si>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</si>
  <si>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</si>
  <si>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</si>
  <si>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</si>
  <si>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</si>
  <si>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</si>
  <si>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</si>
  <si>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</si>
  <si>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</si>
  <si>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</si>
  <si>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</si>
  <si>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</si>
  <si>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</si>
  <si>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</si>
  <si>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</si>
  <si>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</si>
  <si>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</si>
  <si>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</si>
  <si>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</si>
  <si>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</si>
  <si>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</si>
  <si>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</si>
  <si>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</si>
  <si>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</si>
  <si>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</si>
  <si>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</si>
  <si>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</si>
  <si>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</si>
  <si>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</si>
  <si>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</si>
  <si>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</si>
  <si>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</si>
  <si>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</si>
  <si>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</si>
  <si>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</si>
  <si>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</si>
  <si>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</si>
  <si>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</si>
  <si>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</si>
  <si>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</si>
  <si>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</si>
  <si>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</si>
  <si>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</si>
  <si>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</si>
  <si>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</si>
  <si>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</si>
  <si>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</si>
  <si>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</si>
  <si>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</si>
  <si>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</si>
  <si>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</si>
  <si>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</si>
  <si>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</si>
  <si>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</si>
  <si>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</si>
  <si>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</si>
  <si>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</si>
  <si>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</si>
  <si>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</si>
  <si>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</si>
  <si>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</si>
  <si>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</si>
  <si>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</si>
  <si>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</si>
  <si>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</si>
  <si>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</si>
  <si>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</si>
  <si>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</si>
  <si>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</si>
  <si>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</si>
  <si>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</si>
  <si>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</si>
  <si>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</si>
  <si>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</si>
  <si>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</si>
  <si>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</si>
  <si>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</si>
  <si>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</si>
  <si>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</si>
  <si>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</si>
  <si>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</si>
  <si>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</si>
  <si>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</si>
  <si>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</si>
  <si>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</si>
  <si>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</si>
  <si>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</si>
  <si>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</si>
  <si>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</si>
  <si>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</si>
  <si>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</si>
  <si>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</si>
  <si>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</si>
  <si>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</si>
  <si>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</si>
  <si>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</si>
  <si>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</si>
  <si>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</si>
  <si>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</si>
  <si>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</si>
  <si>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</si>
  <si>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</si>
  <si>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</si>
  <si>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</si>
  <si>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</si>
  <si>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</si>
  <si>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</si>
  <si>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</si>
  <si>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</si>
  <si>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</si>
  <si>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</si>
  <si>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</si>
  <si>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</si>
  <si>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</si>
  <si>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</si>
  <si>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</si>
  <si>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</si>
  <si>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</si>
  <si>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</si>
  <si>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</si>
  <si>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</si>
  <si>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</si>
  <si>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</si>
  <si>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</si>
  <si>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</si>
  <si>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</si>
  <si>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</si>
  <si>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</si>
  <si>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</si>
  <si>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</si>
  <si>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</si>
  <si>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</si>
  <si>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</si>
  <si>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</si>
  <si>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</si>
  <si>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</si>
  <si>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</si>
  <si>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</si>
  <si>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</si>
  <si>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</si>
  <si>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</si>
  <si>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</si>
  <si>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</si>
  <si>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</si>
  <si>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</si>
  <si>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</si>
  <si>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</si>
  <si>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</si>
  <si>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</si>
  <si>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</si>
  <si>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</si>
  <si>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</si>
  <si>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</si>
  <si>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</si>
  <si>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</si>
  <si>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</si>
  <si>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</si>
  <si>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</si>
  <si>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</si>
  <si>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</si>
  <si>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</si>
  <si>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</si>
  <si>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</si>
  <si>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</si>
  <si>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</si>
  <si>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</si>
  <si>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</si>
  <si>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</si>
  <si>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Te Puni Kōkiri</t>
  </si>
  <si>
    <t>Michelle Hippolite</t>
  </si>
  <si>
    <t>Auckland</t>
  </si>
  <si>
    <t>Wellington</t>
  </si>
  <si>
    <t>Matatini x2 tables</t>
  </si>
  <si>
    <t>value unknown</t>
  </si>
  <si>
    <t>Accepted - used by CE, staff and invited guests</t>
  </si>
  <si>
    <t>Attending UNDRIP - United Nations Declaration on the Rights of Indigenous Peoples</t>
  </si>
  <si>
    <t>Flights - WLG/AKL / AKL-DUB / DUB-GEN</t>
  </si>
  <si>
    <t>Attending UNDRIP</t>
  </si>
  <si>
    <t>Geneva/Switzerland</t>
  </si>
  <si>
    <t>ANZSOG Indigenous Leaders Event, Melbourne, Australia</t>
  </si>
  <si>
    <t>Flights - MEL/SYD/AKL/WLG</t>
  </si>
  <si>
    <t>Accommodation</t>
  </si>
  <si>
    <t>Sydney</t>
  </si>
  <si>
    <t>No hospitality expenses to disclose</t>
  </si>
  <si>
    <t>Phone and data</t>
  </si>
  <si>
    <t>July</t>
  </si>
  <si>
    <t>August</t>
  </si>
  <si>
    <t>September</t>
  </si>
  <si>
    <t>October</t>
  </si>
  <si>
    <t>November</t>
  </si>
  <si>
    <t>December</t>
  </si>
  <si>
    <t>April</t>
  </si>
  <si>
    <t xml:space="preserve">March </t>
  </si>
  <si>
    <t xml:space="preserve">February </t>
  </si>
  <si>
    <t>January</t>
  </si>
  <si>
    <t>May</t>
  </si>
  <si>
    <t xml:space="preserve">June </t>
  </si>
  <si>
    <t>Australia</t>
  </si>
  <si>
    <t>Flights</t>
  </si>
  <si>
    <t>6-17 July 2018</t>
  </si>
  <si>
    <t>UNDRIP - United Nations Declaration on the Rights of Indigenous People</t>
  </si>
  <si>
    <t xml:space="preserve">Accommodation </t>
  </si>
  <si>
    <t>NZ AUS Bilateral Exchange</t>
  </si>
  <si>
    <t>Hamilton</t>
  </si>
  <si>
    <t>Iwi Chairs Forum</t>
  </si>
  <si>
    <t>Rental</t>
  </si>
  <si>
    <t>Koroneihana</t>
  </si>
  <si>
    <t>Ngati Porou Crown Summit</t>
  </si>
  <si>
    <t>Gisborne</t>
  </si>
  <si>
    <t>Diversity Works Hui</t>
  </si>
  <si>
    <t>Gisborne/Tauranga</t>
  </si>
  <si>
    <t>Tauranga</t>
  </si>
  <si>
    <t>Rotorua</t>
  </si>
  <si>
    <t>Sustainable Launch MfE</t>
  </si>
  <si>
    <t>Senior Leadership Team Hui</t>
  </si>
  <si>
    <t>Dunedin</t>
  </si>
  <si>
    <t>Ratana Celebrations</t>
  </si>
  <si>
    <t>Business Awards</t>
  </si>
  <si>
    <t>Wanganui</t>
  </si>
  <si>
    <t>National Māori Housing Conference 2018</t>
  </si>
  <si>
    <t>Te Putake o Te Riri Hui</t>
  </si>
  <si>
    <t>Te Awamutu</t>
  </si>
  <si>
    <t>Ratana Celebrations - 7 Noema</t>
  </si>
  <si>
    <t>Te Omeka Pa hui</t>
  </si>
  <si>
    <t>Ahuwhenua Field Day 1</t>
  </si>
  <si>
    <t>Ahuwhenua Field Day 2</t>
  </si>
  <si>
    <t>Napier</t>
  </si>
  <si>
    <t>Taxi</t>
  </si>
  <si>
    <t>Parking</t>
  </si>
  <si>
    <t>Poari Reo Māori Hui</t>
  </si>
  <si>
    <t>Te Pae Tawhiti kia Tata hui</t>
  </si>
  <si>
    <t>Company Directors Course</t>
  </si>
  <si>
    <t>Registration</t>
  </si>
  <si>
    <t xml:space="preserve">Te Taura Whiri, as part of the sponsorship arrangements </t>
  </si>
  <si>
    <t>Te Matatini, as part of the sponsorship arrangement</t>
  </si>
  <si>
    <t>Ahuwhenua Awards</t>
  </si>
  <si>
    <t>Ahuwhenua, as part of the sponsorship arrangement</t>
  </si>
  <si>
    <t>Māori Womans Welfare League and Tauranga Office opening</t>
  </si>
  <si>
    <t>Ngā Tohu Reo Māori, x1 table of 10</t>
  </si>
  <si>
    <t xml:space="preserve">Hui Mareikura Governance Group </t>
  </si>
  <si>
    <t>Ratana Pa</t>
  </si>
  <si>
    <t xml:space="preserve">Ahuwhenua Field Day 3 </t>
  </si>
  <si>
    <t>Mileage</t>
  </si>
  <si>
    <t>Kingitanga Exhibition</t>
  </si>
  <si>
    <t>Tangihanga - George Turia</t>
  </si>
  <si>
    <t>Tangihanga - Hema Temara</t>
  </si>
  <si>
    <t>Tangihanga - Tumanako Wereata</t>
  </si>
  <si>
    <t>Waikato River Iwi Fora</t>
  </si>
  <si>
    <t>Senior Leadership Team hui</t>
  </si>
  <si>
    <t>Kerikeri</t>
  </si>
  <si>
    <t>Ahuwhenua Awards 2x tables of 10</t>
  </si>
  <si>
    <t>Whangarei TPK Office Opening</t>
  </si>
  <si>
    <t>Whangarei</t>
  </si>
  <si>
    <t>Whakatohea Māori Trust Board</t>
  </si>
  <si>
    <t>Kingitangi Exhibition</t>
  </si>
  <si>
    <t>Wharehuia Milroy Tangihanga</t>
  </si>
  <si>
    <t>Meal</t>
  </si>
  <si>
    <t xml:space="preserve">SSLT Charter Hui </t>
  </si>
  <si>
    <t>Farewell Lunch with Ken Collins</t>
  </si>
  <si>
    <t>Whānau Ora Hui</t>
  </si>
  <si>
    <t>WLG/AKL/NPE</t>
  </si>
  <si>
    <t>AKL/DUD/CHC/WLG</t>
  </si>
  <si>
    <t>PMR/AKL/WLG</t>
  </si>
  <si>
    <t>WLG/AKL/WLG</t>
  </si>
  <si>
    <t>WLG/AKL/KKE/AKL/WLG</t>
  </si>
  <si>
    <t>Iwi Chairs Forum/Waitangi Celebrations</t>
  </si>
  <si>
    <t>KKE/AKL</t>
  </si>
  <si>
    <t>Waitangi Celebration</t>
  </si>
  <si>
    <t>AKL/WLG</t>
  </si>
  <si>
    <t>TRG/WLG</t>
  </si>
  <si>
    <t>Māori Television Matariki Awards - Judging panal</t>
  </si>
  <si>
    <t>Regional visits</t>
  </si>
  <si>
    <t>Institute of Directors</t>
  </si>
  <si>
    <t>Matariki Awards x4 tickets</t>
  </si>
  <si>
    <t xml:space="preserve">World Indiegenous Business Forum </t>
  </si>
  <si>
    <t>EMRIP - Expert Mechanism on the Rights of Indigenous Peoples</t>
  </si>
  <si>
    <t>Budget Announcement - Ngawha Corrections Facility</t>
  </si>
  <si>
    <t>Executive Judging Day - New Zealander of the Year 2018</t>
  </si>
  <si>
    <t>Māori Womans Welfare League Conference</t>
  </si>
  <si>
    <t>Budget Announcement - Ngāwha Corrections Facility</t>
  </si>
  <si>
    <t>20 February 2019 - 24 February 2019</t>
  </si>
  <si>
    <t xml:space="preserve">Māori Television - Judging Panel </t>
  </si>
  <si>
    <t>World of WearableArt opening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</si>
</sst>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center"/>
      <protection locked="0"/>
    </xf>
    <xf numFmtId="0" fontId="15" fillId="10" borderId="4" xfId="0" applyNumberFormat="1" applyFont="1" applyFill="1" applyBorder="1" applyAlignment="1" applyProtection="1">
      <alignment horizontal="center" vertical="center" wrapText="1"/>
      <protection locked="0"/>
    </xf>
    <xf numFmtId="164" fontId="15" fillId="10" borderId="4"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opLeftCell="A4" zoomScale="85" zoomScaleNormal="85" workbookViewId="0">
      <selection activeCell="A24" sqref="A24"/>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opLeftCell="A10" zoomScaleNormal="100" workbookViewId="0">
      <selection activeCell="B7" sqref="B7:F7"/>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2" t="s">
        <v>98</v>
      </c>
      <c r="B1" s="162"/>
      <c r="C1" s="162"/>
      <c r="D1" s="162"/>
      <c r="E1" s="162"/>
      <c r="F1" s="162"/>
      <c r="G1" s="48"/>
      <c r="H1" s="48"/>
      <c r="I1" s="48"/>
      <c r="J1" s="48"/>
      <c r="K1" s="48"/>
    </row>
    <row r="2" spans="1:11" ht="21" customHeight="1" x14ac:dyDescent="0.2">
      <c r="A2" s="4" t="s">
        <v>2</v>
      </c>
      <c r="B2" s="163" t="s">
        <v>168</v>
      </c>
      <c r="C2" s="163"/>
      <c r="D2" s="163"/>
      <c r="E2" s="163"/>
      <c r="F2" s="163"/>
      <c r="G2" s="48"/>
      <c r="H2" s="48"/>
      <c r="I2" s="48"/>
      <c r="J2" s="48"/>
      <c r="K2" s="48"/>
    </row>
    <row r="3" spans="1:11" ht="21" customHeight="1" x14ac:dyDescent="0.2">
      <c r="A3" s="4" t="s">
        <v>99</v>
      </c>
      <c r="B3" s="163" t="s">
        <v>169</v>
      </c>
      <c r="C3" s="163"/>
      <c r="D3" s="163"/>
      <c r="E3" s="163"/>
      <c r="F3" s="163"/>
      <c r="G3" s="48"/>
      <c r="H3" s="48"/>
      <c r="I3" s="48"/>
      <c r="J3" s="48"/>
      <c r="K3" s="48"/>
    </row>
    <row r="4" spans="1:11" ht="21" customHeight="1" x14ac:dyDescent="0.2">
      <c r="A4" s="4" t="s">
        <v>79</v>
      </c>
      <c r="B4" s="164">
        <v>43282</v>
      </c>
      <c r="C4" s="164"/>
      <c r="D4" s="164"/>
      <c r="E4" s="164"/>
      <c r="F4" s="164"/>
      <c r="G4" s="48"/>
      <c r="H4" s="48"/>
      <c r="I4" s="48"/>
      <c r="J4" s="48"/>
      <c r="K4" s="48"/>
    </row>
    <row r="5" spans="1:11" ht="21" customHeight="1" x14ac:dyDescent="0.2">
      <c r="A5" s="4" t="s">
        <v>80</v>
      </c>
      <c r="B5" s="164">
        <v>43646</v>
      </c>
      <c r="C5" s="164"/>
      <c r="D5" s="164"/>
      <c r="E5" s="164"/>
      <c r="F5" s="164"/>
      <c r="G5" s="48"/>
      <c r="H5" s="48"/>
      <c r="I5" s="48"/>
      <c r="J5" s="48"/>
      <c r="K5" s="48"/>
    </row>
    <row r="6" spans="1:11" ht="21" customHeight="1" x14ac:dyDescent="0.2">
      <c r="A6" s="4" t="s">
        <v>104</v>
      </c>
      <c r="B6" s="161" t="str">
        <f>IF(AND(Travel!B7&lt;&gt;A30,Hospitality!B7&lt;&gt;A30,'All other expenses'!B7&lt;&gt;A30,'Gifts and benefits'!B7&lt;&gt;A30),A31,IF(AND(Travel!B7=A30,Hospitality!B7=A30,'All other expenses'!B7=A30,'Gifts and benefits'!B7=A30),A33,A32))</f>
        <v>Data and totals have not yet been checked and confirmed for any sheet</v>
      </c>
      <c r="C6" s="161"/>
      <c r="D6" s="161"/>
      <c r="E6" s="161"/>
      <c r="F6" s="161"/>
      <c r="G6" s="36"/>
      <c r="H6" s="48"/>
      <c r="I6" s="48"/>
      <c r="J6" s="48"/>
      <c r="K6" s="48"/>
    </row>
    <row r="7" spans="1:11" ht="21" customHeight="1" x14ac:dyDescent="0.2">
      <c r="A7" s="4" t="s">
        <v>133</v>
      </c>
      <c r="B7" s="160"/>
      <c r="C7" s="160"/>
      <c r="D7" s="160"/>
      <c r="E7" s="160"/>
      <c r="F7" s="160"/>
      <c r="G7" s="36"/>
      <c r="H7" s="48"/>
      <c r="I7" s="48"/>
      <c r="J7" s="48"/>
      <c r="K7" s="48"/>
    </row>
    <row r="8" spans="1:11" ht="21" customHeight="1" x14ac:dyDescent="0.2">
      <c r="A8" s="4" t="s">
        <v>100</v>
      </c>
      <c r="B8" s="160"/>
      <c r="C8" s="160"/>
      <c r="D8" s="160"/>
      <c r="E8" s="160"/>
      <c r="F8" s="160"/>
      <c r="G8" s="36"/>
      <c r="H8" s="48"/>
      <c r="I8" s="48"/>
      <c r="J8" s="48"/>
      <c r="K8" s="48"/>
    </row>
    <row r="9" spans="1:11" ht="66.75" customHeight="1" x14ac:dyDescent="0.2">
      <c r="A9" s="159" t="s">
        <v>125</v>
      </c>
      <c r="B9" s="159"/>
      <c r="C9" s="159"/>
      <c r="D9" s="159"/>
      <c r="E9" s="159"/>
      <c r="F9" s="159"/>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36686.920000000006</v>
      </c>
      <c r="C11" s="107" t="str">
        <f>IF(Travel!B6="",A34,Travel!B6)</f>
        <v>Figures exclude GST</v>
      </c>
      <c r="D11" s="8"/>
      <c r="E11" s="11" t="s">
        <v>95</v>
      </c>
      <c r="F11" s="58">
        <f>'Gifts and benefits'!C17</f>
        <v>4</v>
      </c>
      <c r="G11" s="49"/>
      <c r="H11" s="49"/>
      <c r="I11" s="49"/>
      <c r="J11" s="49"/>
      <c r="K11" s="49"/>
    </row>
    <row r="12" spans="1:11" ht="27.75" customHeight="1" x14ac:dyDescent="0.2">
      <c r="A12" s="11" t="s">
        <v>12</v>
      </c>
      <c r="B12" s="99">
        <f>Hospitality!B14</f>
        <v>0</v>
      </c>
      <c r="C12" s="107" t="str">
        <f>IF(Hospitality!B6="",A34,Hospitality!B6)</f>
        <v>Not yet indicated</v>
      </c>
      <c r="D12" s="8"/>
      <c r="E12" s="11" t="s">
        <v>96</v>
      </c>
      <c r="F12" s="58">
        <f>'Gifts and benefits'!C18</f>
        <v>4</v>
      </c>
      <c r="G12" s="49"/>
      <c r="H12" s="49"/>
      <c r="I12" s="49"/>
      <c r="J12" s="49"/>
      <c r="K12" s="49"/>
    </row>
    <row r="13" spans="1:11" ht="27.75" customHeight="1" x14ac:dyDescent="0.2">
      <c r="A13" s="11" t="s">
        <v>30</v>
      </c>
      <c r="B13" s="99">
        <f>'All other expenses'!B28</f>
        <v>8864.0499999999993</v>
      </c>
      <c r="C13" s="107" t="str">
        <f>IF('All other expenses'!B6="",A34,'All other expenses'!B6)</f>
        <v>Not yet indicated</v>
      </c>
      <c r="D13" s="8"/>
      <c r="E13" s="11" t="s">
        <v>97</v>
      </c>
      <c r="F13" s="58">
        <f>'Gifts and benefits'!C19</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Travel!B20</f>
        <v>15094.730000000001</v>
      </c>
      <c r="C15" s="109" t="str">
        <f>C11</f>
        <v>Figures exclude GST</v>
      </c>
      <c r="D15" s="8"/>
      <c r="E15" s="8"/>
      <c r="F15" s="60"/>
      <c r="G15" s="48"/>
      <c r="H15" s="48"/>
      <c r="I15" s="48"/>
      <c r="J15" s="48"/>
      <c r="K15" s="48"/>
    </row>
    <row r="16" spans="1:11" ht="27.75" customHeight="1" x14ac:dyDescent="0.2">
      <c r="A16" s="12" t="s">
        <v>91</v>
      </c>
      <c r="B16" s="101">
        <f>Travel!B91</f>
        <v>21096.910000000003</v>
      </c>
      <c r="C16" s="109" t="str">
        <f>C11</f>
        <v>Figures exclude GST</v>
      </c>
      <c r="D16" s="61"/>
      <c r="E16" s="8"/>
      <c r="F16" s="62"/>
      <c r="G16" s="48"/>
      <c r="H16" s="48"/>
      <c r="I16" s="48"/>
      <c r="J16" s="48"/>
      <c r="K16" s="48"/>
    </row>
    <row r="17" spans="1:11" ht="27.75" customHeight="1" x14ac:dyDescent="0.2">
      <c r="A17" s="12" t="s">
        <v>46</v>
      </c>
      <c r="B17" s="101">
        <f>Travel!B106</f>
        <v>495.28000000000003</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COUNT(Travel!B12:B19)</f>
        <v>6</v>
      </c>
      <c r="C54" s="134"/>
      <c r="D54" s="134">
        <f>COUNTIF(Travel!D12:D19,"*")</f>
        <v>6</v>
      </c>
      <c r="E54" s="135"/>
      <c r="F54" s="135" t="b">
        <f>MIN(B54,D54)=MAX(B54,D54)</f>
        <v>1</v>
      </c>
      <c r="G54" s="48"/>
      <c r="H54" s="48"/>
      <c r="I54" s="48"/>
      <c r="J54" s="48"/>
      <c r="K54" s="48"/>
    </row>
    <row r="55" spans="1:11" hidden="1" x14ac:dyDescent="0.2">
      <c r="A55" s="144" t="s">
        <v>111</v>
      </c>
      <c r="B55" s="134">
        <f>COUNT(Travel!B24:B90)</f>
        <v>65</v>
      </c>
      <c r="C55" s="134"/>
      <c r="D55" s="134">
        <f>COUNTIF(Travel!D24:D90,"*")</f>
        <v>65</v>
      </c>
      <c r="E55" s="135"/>
      <c r="F55" s="135" t="b">
        <f>MIN(B55,D55)=MAX(B55,D55)</f>
        <v>1</v>
      </c>
    </row>
    <row r="56" spans="1:11" hidden="1" x14ac:dyDescent="0.2">
      <c r="A56" s="145"/>
      <c r="B56" s="134">
        <f>COUNT(Travel!B95:B105)</f>
        <v>10</v>
      </c>
      <c r="C56" s="134"/>
      <c r="D56" s="134">
        <f>COUNTIF(Travel!D95:D105,"*")</f>
        <v>10</v>
      </c>
      <c r="E56" s="135"/>
      <c r="F56" s="135" t="b">
        <f>MIN(B56,D56)=MAX(B56,D56)</f>
        <v>1</v>
      </c>
    </row>
    <row r="57" spans="1:11" hidden="1" x14ac:dyDescent="0.2">
      <c r="A57" s="146" t="s">
        <v>109</v>
      </c>
      <c r="B57" s="136">
        <f>COUNT(Hospitality!B11:B13)</f>
        <v>0</v>
      </c>
      <c r="C57" s="136"/>
      <c r="D57" s="136">
        <f>COUNTIF(Hospitality!D11:D13,"*")</f>
        <v>0</v>
      </c>
      <c r="E57" s="137"/>
      <c r="F57" s="137" t="b">
        <f>MIN(B57,D57)=MAX(B57,D57)</f>
        <v>1</v>
      </c>
    </row>
    <row r="58" spans="1:11" hidden="1" x14ac:dyDescent="0.2">
      <c r="A58" s="147" t="s">
        <v>110</v>
      </c>
      <c r="B58" s="135">
        <f>COUNT('All other expenses'!B11:B27)</f>
        <v>15</v>
      </c>
      <c r="C58" s="135"/>
      <c r="D58" s="135">
        <f>COUNTIF('All other expenses'!D11:D27,"*")</f>
        <v>15</v>
      </c>
      <c r="E58" s="135"/>
      <c r="F58" s="135" t="b">
        <f>MIN(B58,D58)=MAX(B58,D58)</f>
        <v>1</v>
      </c>
    </row>
    <row r="59" spans="1:11" hidden="1" x14ac:dyDescent="0.2">
      <c r="A59" s="146" t="s">
        <v>108</v>
      </c>
      <c r="B59" s="136">
        <f>COUNTIF('Gifts and benefits'!B11:B16,"*")</f>
        <v>4</v>
      </c>
      <c r="C59" s="136">
        <f>COUNTIF('Gifts and benefits'!C11:C16,"*")</f>
        <v>4</v>
      </c>
      <c r="D59" s="136"/>
      <c r="E59" s="136">
        <f>COUNTA('Gifts and benefits'!E11:E16)</f>
        <v>4</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98"/>
  <sheetViews>
    <sheetView topLeftCell="A83" zoomScaleNormal="100" workbookViewId="0">
      <selection activeCell="A104" sqref="A104:XFD10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2" t="s">
        <v>6</v>
      </c>
      <c r="B1" s="162"/>
      <c r="C1" s="162"/>
      <c r="D1" s="162"/>
      <c r="E1" s="162"/>
      <c r="F1" s="48"/>
    </row>
    <row r="2" spans="1:6" ht="21" customHeight="1" x14ac:dyDescent="0.2">
      <c r="A2" s="4" t="s">
        <v>2</v>
      </c>
      <c r="B2" s="165" t="str">
        <f>'Summary and sign-off'!B2:F2</f>
        <v>Te Puni Kōkiri</v>
      </c>
      <c r="C2" s="165"/>
      <c r="D2" s="165"/>
      <c r="E2" s="165"/>
      <c r="F2" s="48"/>
    </row>
    <row r="3" spans="1:6" ht="21" customHeight="1" x14ac:dyDescent="0.2">
      <c r="A3" s="4" t="s">
        <v>3</v>
      </c>
      <c r="B3" s="165" t="str">
        <f>'Summary and sign-off'!B3:F3</f>
        <v>Michelle Hippolite</v>
      </c>
      <c r="C3" s="165"/>
      <c r="D3" s="165"/>
      <c r="E3" s="165"/>
      <c r="F3" s="48"/>
    </row>
    <row r="4" spans="1:6" ht="21" customHeight="1" x14ac:dyDescent="0.2">
      <c r="A4" s="4" t="s">
        <v>77</v>
      </c>
      <c r="B4" s="165">
        <f>'Summary and sign-off'!B4:F4</f>
        <v>43282</v>
      </c>
      <c r="C4" s="165"/>
      <c r="D4" s="165"/>
      <c r="E4" s="165"/>
      <c r="F4" s="48"/>
    </row>
    <row r="5" spans="1:6" ht="21" customHeight="1" x14ac:dyDescent="0.2">
      <c r="A5" s="4" t="s">
        <v>78</v>
      </c>
      <c r="B5" s="165">
        <f>'Summary and sign-off'!B5:F5</f>
        <v>43646</v>
      </c>
      <c r="C5" s="165"/>
      <c r="D5" s="165"/>
      <c r="E5" s="165"/>
      <c r="F5" s="48"/>
    </row>
    <row r="6" spans="1:6" ht="21" customHeight="1" x14ac:dyDescent="0.2">
      <c r="A6" s="4" t="s">
        <v>29</v>
      </c>
      <c r="B6" s="160" t="s">
        <v>28</v>
      </c>
      <c r="C6" s="160"/>
      <c r="D6" s="160"/>
      <c r="E6" s="160"/>
      <c r="F6" s="48"/>
    </row>
    <row r="7" spans="1:6" ht="21" customHeight="1" x14ac:dyDescent="0.2">
      <c r="A7" s="4" t="s">
        <v>104</v>
      </c>
      <c r="B7" s="160" t="s">
        <v>115</v>
      </c>
      <c r="C7" s="160"/>
      <c r="D7" s="160"/>
      <c r="E7" s="160"/>
      <c r="F7" s="48"/>
    </row>
    <row r="8" spans="1:6" ht="36" customHeight="1" x14ac:dyDescent="0.2">
      <c r="A8" s="168" t="s">
        <v>4</v>
      </c>
      <c r="B8" s="169"/>
      <c r="C8" s="169"/>
      <c r="D8" s="169"/>
      <c r="E8" s="169"/>
      <c r="F8" s="24"/>
    </row>
    <row r="9" spans="1:6" ht="36" customHeight="1" x14ac:dyDescent="0.2">
      <c r="A9" s="170" t="s">
        <v>142</v>
      </c>
      <c r="B9" s="171"/>
      <c r="C9" s="171"/>
      <c r="D9" s="171"/>
      <c r="E9" s="171"/>
      <c r="F9" s="24"/>
    </row>
    <row r="10" spans="1:6" ht="24.75" customHeight="1" x14ac:dyDescent="0.2">
      <c r="A10" s="167" t="s">
        <v>143</v>
      </c>
      <c r="B10" s="172"/>
      <c r="C10" s="167"/>
      <c r="D10" s="167"/>
      <c r="E10" s="167"/>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ht="25.5" x14ac:dyDescent="0.2">
      <c r="A13" s="114" t="s">
        <v>199</v>
      </c>
      <c r="B13" s="111">
        <v>10531.75</v>
      </c>
      <c r="C13" s="112" t="s">
        <v>175</v>
      </c>
      <c r="D13" s="112" t="s">
        <v>176</v>
      </c>
      <c r="E13" s="113"/>
      <c r="F13" s="1"/>
    </row>
    <row r="14" spans="1:6" s="89" customFormat="1" x14ac:dyDescent="0.2">
      <c r="A14" s="114">
        <v>43288</v>
      </c>
      <c r="B14" s="111">
        <v>2981.76</v>
      </c>
      <c r="C14" s="112" t="s">
        <v>177</v>
      </c>
      <c r="D14" s="112" t="s">
        <v>181</v>
      </c>
      <c r="E14" s="113" t="s">
        <v>178</v>
      </c>
      <c r="F14" s="1"/>
    </row>
    <row r="15" spans="1:6" s="89" customFormat="1" x14ac:dyDescent="0.2">
      <c r="A15" s="114">
        <v>43515</v>
      </c>
      <c r="B15" s="111">
        <v>71.92</v>
      </c>
      <c r="C15" s="112" t="s">
        <v>179</v>
      </c>
      <c r="D15" s="112" t="s">
        <v>256</v>
      </c>
      <c r="E15" s="113" t="s">
        <v>197</v>
      </c>
      <c r="F15" s="1"/>
    </row>
    <row r="16" spans="1:6" s="89" customFormat="1" x14ac:dyDescent="0.2">
      <c r="A16" s="114">
        <v>43515</v>
      </c>
      <c r="B16" s="111">
        <v>85.78</v>
      </c>
      <c r="C16" s="112" t="s">
        <v>179</v>
      </c>
      <c r="D16" s="112" t="s">
        <v>227</v>
      </c>
      <c r="E16" s="113" t="s">
        <v>197</v>
      </c>
      <c r="F16" s="1"/>
    </row>
    <row r="17" spans="1:6" s="89" customFormat="1" x14ac:dyDescent="0.2">
      <c r="A17" s="114">
        <v>43517</v>
      </c>
      <c r="B17" s="111">
        <v>827.94</v>
      </c>
      <c r="C17" s="112" t="s">
        <v>179</v>
      </c>
      <c r="D17" s="112" t="s">
        <v>180</v>
      </c>
      <c r="E17" s="113" t="s">
        <v>197</v>
      </c>
      <c r="F17" s="1"/>
    </row>
    <row r="18" spans="1:6" s="89" customFormat="1" x14ac:dyDescent="0.2">
      <c r="A18" s="114">
        <v>43517</v>
      </c>
      <c r="B18" s="111">
        <v>595.58000000000004</v>
      </c>
      <c r="C18" s="112" t="s">
        <v>179</v>
      </c>
      <c r="D18" s="112" t="s">
        <v>181</v>
      </c>
      <c r="E18" s="113" t="s">
        <v>182</v>
      </c>
      <c r="F18" s="1"/>
    </row>
    <row r="19" spans="1:6" s="89" customFormat="1" hidden="1" x14ac:dyDescent="0.2">
      <c r="A19" s="124"/>
      <c r="B19" s="125"/>
      <c r="C19" s="126"/>
      <c r="D19" s="126"/>
      <c r="E19" s="127"/>
      <c r="F19" s="1"/>
    </row>
    <row r="20" spans="1:6" ht="19.5" customHeight="1" x14ac:dyDescent="0.2">
      <c r="A20" s="128" t="s">
        <v>154</v>
      </c>
      <c r="B20" s="129">
        <f>SUM(B12:B19)</f>
        <v>15094.730000000001</v>
      </c>
      <c r="C20" s="130" t="str">
        <f>IF(SUBTOTAL(3,B12:B19)=SUBTOTAL(103,B12:B19),'Summary and sign-off'!$A$47,'Summary and sign-off'!$A$48)</f>
        <v>Check - there are no hidden rows with data</v>
      </c>
      <c r="D20" s="166" t="str">
        <f>IF('Summary and sign-off'!F54='Summary and sign-off'!F53,'Summary and sign-off'!A50,'Summary and sign-off'!A49)</f>
        <v>Check - each entry provides sufficient information</v>
      </c>
      <c r="E20" s="166"/>
      <c r="F20" s="48"/>
    </row>
    <row r="21" spans="1:6" ht="10.5" customHeight="1" x14ac:dyDescent="0.2">
      <c r="A21" s="29"/>
      <c r="B21" s="24"/>
      <c r="C21" s="29"/>
      <c r="D21" s="29"/>
      <c r="E21" s="29"/>
      <c r="F21" s="29"/>
    </row>
    <row r="22" spans="1:6" ht="24.75" customHeight="1" x14ac:dyDescent="0.2">
      <c r="A22" s="167" t="s">
        <v>92</v>
      </c>
      <c r="B22" s="167"/>
      <c r="C22" s="167"/>
      <c r="D22" s="167"/>
      <c r="E22" s="167"/>
      <c r="F22" s="49"/>
    </row>
    <row r="23" spans="1:6" ht="21" customHeight="1" x14ac:dyDescent="0.2">
      <c r="A23" s="37" t="s">
        <v>49</v>
      </c>
      <c r="B23" s="37" t="s">
        <v>31</v>
      </c>
      <c r="C23" s="37" t="s">
        <v>146</v>
      </c>
      <c r="D23" s="37" t="s">
        <v>102</v>
      </c>
      <c r="E23" s="37" t="s">
        <v>76</v>
      </c>
      <c r="F23" s="50"/>
    </row>
    <row r="24" spans="1:6" s="89" customFormat="1" hidden="1" x14ac:dyDescent="0.2">
      <c r="A24" s="114"/>
      <c r="B24" s="111"/>
      <c r="C24" s="112"/>
      <c r="D24" s="112"/>
      <c r="E24" s="113"/>
      <c r="F24" s="1"/>
    </row>
    <row r="25" spans="1:6" s="89" customFormat="1" x14ac:dyDescent="0.2">
      <c r="A25" s="114">
        <v>43296</v>
      </c>
      <c r="B25" s="111">
        <v>149.57</v>
      </c>
      <c r="C25" s="112" t="s">
        <v>200</v>
      </c>
      <c r="D25" s="112" t="s">
        <v>201</v>
      </c>
      <c r="E25" s="113" t="s">
        <v>170</v>
      </c>
      <c r="F25" s="1"/>
    </row>
    <row r="26" spans="1:6" s="89" customFormat="1" x14ac:dyDescent="0.2">
      <c r="A26" s="114">
        <v>43299</v>
      </c>
      <c r="B26" s="111">
        <v>186.8</v>
      </c>
      <c r="C26" s="112" t="s">
        <v>202</v>
      </c>
      <c r="D26" s="112" t="s">
        <v>198</v>
      </c>
      <c r="E26" s="113" t="s">
        <v>203</v>
      </c>
      <c r="F26" s="1"/>
    </row>
    <row r="27" spans="1:6" s="89" customFormat="1" x14ac:dyDescent="0.2">
      <c r="A27" s="114">
        <v>43308</v>
      </c>
      <c r="B27" s="111">
        <v>540.62</v>
      </c>
      <c r="C27" s="112" t="s">
        <v>247</v>
      </c>
      <c r="D27" s="112" t="s">
        <v>198</v>
      </c>
      <c r="E27" s="113" t="s">
        <v>203</v>
      </c>
      <c r="F27" s="1"/>
    </row>
    <row r="28" spans="1:6" s="89" customFormat="1" x14ac:dyDescent="0.2">
      <c r="A28" s="114">
        <v>43315</v>
      </c>
      <c r="B28" s="111">
        <v>522.53</v>
      </c>
      <c r="C28" s="112" t="s">
        <v>204</v>
      </c>
      <c r="D28" s="112" t="s">
        <v>198</v>
      </c>
      <c r="E28" s="113" t="s">
        <v>203</v>
      </c>
      <c r="F28" s="1"/>
    </row>
    <row r="29" spans="1:6" s="89" customFormat="1" x14ac:dyDescent="0.2">
      <c r="A29" s="114">
        <v>43315</v>
      </c>
      <c r="B29" s="111">
        <v>131.54</v>
      </c>
      <c r="C29" s="112" t="s">
        <v>204</v>
      </c>
      <c r="D29" s="112" t="s">
        <v>205</v>
      </c>
      <c r="E29" s="113" t="s">
        <v>203</v>
      </c>
      <c r="F29" s="1"/>
    </row>
    <row r="30" spans="1:6" s="89" customFormat="1" x14ac:dyDescent="0.2">
      <c r="A30" s="114">
        <v>43330</v>
      </c>
      <c r="B30" s="111">
        <v>559.55999999999995</v>
      </c>
      <c r="C30" s="112" t="s">
        <v>206</v>
      </c>
      <c r="D30" s="112" t="s">
        <v>198</v>
      </c>
      <c r="E30" s="113" t="s">
        <v>203</v>
      </c>
      <c r="F30" s="1"/>
    </row>
    <row r="31" spans="1:6" s="89" customFormat="1" x14ac:dyDescent="0.2">
      <c r="A31" s="114">
        <v>43330</v>
      </c>
      <c r="B31" s="111">
        <v>107.53</v>
      </c>
      <c r="C31" s="112" t="s">
        <v>206</v>
      </c>
      <c r="D31" s="112" t="s">
        <v>205</v>
      </c>
      <c r="E31" s="113" t="s">
        <v>203</v>
      </c>
      <c r="F31" s="1"/>
    </row>
    <row r="32" spans="1:6" s="89" customFormat="1" x14ac:dyDescent="0.2">
      <c r="A32" s="114">
        <v>43330</v>
      </c>
      <c r="B32" s="111">
        <v>108.7</v>
      </c>
      <c r="C32" s="112" t="s">
        <v>206</v>
      </c>
      <c r="D32" s="112" t="s">
        <v>201</v>
      </c>
      <c r="E32" s="113" t="s">
        <v>203</v>
      </c>
      <c r="F32" s="1"/>
    </row>
    <row r="33" spans="1:6" s="89" customFormat="1" x14ac:dyDescent="0.2">
      <c r="A33" s="114">
        <v>43336</v>
      </c>
      <c r="B33" s="111">
        <v>652.52</v>
      </c>
      <c r="C33" s="112" t="s">
        <v>207</v>
      </c>
      <c r="D33" s="112" t="s">
        <v>198</v>
      </c>
      <c r="E33" s="113" t="s">
        <v>208</v>
      </c>
      <c r="F33" s="1"/>
    </row>
    <row r="34" spans="1:6" s="89" customFormat="1" x14ac:dyDescent="0.2">
      <c r="A34" s="114">
        <v>43341</v>
      </c>
      <c r="B34" s="111">
        <v>281.49</v>
      </c>
      <c r="C34" s="112" t="s">
        <v>209</v>
      </c>
      <c r="D34" s="112" t="s">
        <v>198</v>
      </c>
      <c r="E34" s="113" t="s">
        <v>171</v>
      </c>
      <c r="F34" s="1"/>
    </row>
    <row r="35" spans="1:6" s="89" customFormat="1" x14ac:dyDescent="0.2">
      <c r="A35" s="114">
        <v>43341</v>
      </c>
      <c r="B35" s="111">
        <v>79.3</v>
      </c>
      <c r="C35" s="112" t="s">
        <v>209</v>
      </c>
      <c r="D35" s="112" t="s">
        <v>205</v>
      </c>
      <c r="E35" s="113" t="s">
        <v>170</v>
      </c>
      <c r="F35" s="1"/>
    </row>
    <row r="36" spans="1:6" s="89" customFormat="1" x14ac:dyDescent="0.2">
      <c r="A36" s="114">
        <v>43341</v>
      </c>
      <c r="B36" s="111">
        <v>169.57</v>
      </c>
      <c r="C36" s="112" t="s">
        <v>209</v>
      </c>
      <c r="D36" s="112" t="s">
        <v>201</v>
      </c>
      <c r="E36" s="113" t="s">
        <v>170</v>
      </c>
      <c r="F36" s="1"/>
    </row>
    <row r="37" spans="1:6" s="89" customFormat="1" x14ac:dyDescent="0.2">
      <c r="A37" s="114">
        <v>43343</v>
      </c>
      <c r="B37" s="111">
        <v>322.63</v>
      </c>
      <c r="C37" s="112" t="s">
        <v>239</v>
      </c>
      <c r="D37" s="112" t="s">
        <v>198</v>
      </c>
      <c r="E37" s="113" t="s">
        <v>170</v>
      </c>
      <c r="F37" s="1"/>
    </row>
    <row r="38" spans="1:6" s="89" customFormat="1" x14ac:dyDescent="0.2">
      <c r="A38" s="114">
        <v>43353</v>
      </c>
      <c r="B38" s="111">
        <v>388.25</v>
      </c>
      <c r="C38" s="112" t="s">
        <v>259</v>
      </c>
      <c r="D38" s="112" t="s">
        <v>198</v>
      </c>
      <c r="E38" s="113" t="s">
        <v>170</v>
      </c>
      <c r="F38" s="1"/>
    </row>
    <row r="39" spans="1:6" s="89" customFormat="1" x14ac:dyDescent="0.2">
      <c r="A39" s="114">
        <v>43371</v>
      </c>
      <c r="B39" s="111">
        <v>46.7</v>
      </c>
      <c r="C39" s="112" t="s">
        <v>237</v>
      </c>
      <c r="D39" s="112" t="s">
        <v>205</v>
      </c>
      <c r="E39" s="113" t="s">
        <v>211</v>
      </c>
      <c r="F39" s="1"/>
    </row>
    <row r="40" spans="1:6" s="89" customFormat="1" x14ac:dyDescent="0.2">
      <c r="A40" s="114">
        <v>43371</v>
      </c>
      <c r="B40" s="111">
        <v>745.5</v>
      </c>
      <c r="C40" s="112" t="s">
        <v>237</v>
      </c>
      <c r="D40" s="112" t="s">
        <v>201</v>
      </c>
      <c r="E40" s="113" t="s">
        <v>210</v>
      </c>
      <c r="F40" s="1"/>
    </row>
    <row r="41" spans="1:6" s="89" customFormat="1" x14ac:dyDescent="0.2">
      <c r="A41" s="114">
        <v>43383</v>
      </c>
      <c r="B41" s="111">
        <v>512.16999999999996</v>
      </c>
      <c r="C41" s="112" t="s">
        <v>274</v>
      </c>
      <c r="D41" s="112" t="s">
        <v>201</v>
      </c>
      <c r="E41" s="113" t="s">
        <v>212</v>
      </c>
      <c r="F41" s="1"/>
    </row>
    <row r="42" spans="1:6" s="89" customFormat="1" x14ac:dyDescent="0.2">
      <c r="A42" s="114">
        <v>43383</v>
      </c>
      <c r="B42" s="111">
        <v>671.46</v>
      </c>
      <c r="C42" s="112" t="s">
        <v>274</v>
      </c>
      <c r="D42" s="112" t="s">
        <v>198</v>
      </c>
      <c r="E42" s="113" t="s">
        <v>212</v>
      </c>
      <c r="F42" s="1"/>
    </row>
    <row r="43" spans="1:6" s="89" customFormat="1" x14ac:dyDescent="0.2">
      <c r="A43" s="114">
        <v>43383</v>
      </c>
      <c r="B43" s="111">
        <v>93.4</v>
      </c>
      <c r="C43" s="112" t="s">
        <v>274</v>
      </c>
      <c r="D43" s="112" t="s">
        <v>205</v>
      </c>
      <c r="E43" s="113" t="s">
        <v>212</v>
      </c>
      <c r="F43" s="1"/>
    </row>
    <row r="44" spans="1:6" s="89" customFormat="1" x14ac:dyDescent="0.2">
      <c r="A44" s="114">
        <v>43392</v>
      </c>
      <c r="B44" s="111">
        <v>675.77</v>
      </c>
      <c r="C44" s="112" t="s">
        <v>213</v>
      </c>
      <c r="D44" s="112" t="s">
        <v>198</v>
      </c>
      <c r="E44" s="113" t="s">
        <v>260</v>
      </c>
      <c r="F44" s="1"/>
    </row>
    <row r="45" spans="1:6" s="89" customFormat="1" x14ac:dyDescent="0.2">
      <c r="A45" s="114">
        <v>43404</v>
      </c>
      <c r="B45" s="111">
        <v>463.13</v>
      </c>
      <c r="C45" s="112" t="s">
        <v>214</v>
      </c>
      <c r="D45" s="112" t="s">
        <v>198</v>
      </c>
      <c r="E45" s="113" t="s">
        <v>170</v>
      </c>
      <c r="F45" s="1"/>
    </row>
    <row r="46" spans="1:6" s="89" customFormat="1" x14ac:dyDescent="0.2">
      <c r="A46" s="114">
        <v>43404</v>
      </c>
      <c r="B46" s="111">
        <v>244.35</v>
      </c>
      <c r="C46" s="112" t="s">
        <v>214</v>
      </c>
      <c r="D46" s="112" t="s">
        <v>201</v>
      </c>
      <c r="E46" s="113" t="s">
        <v>170</v>
      </c>
      <c r="F46" s="1"/>
    </row>
    <row r="47" spans="1:6" s="89" customFormat="1" x14ac:dyDescent="0.2">
      <c r="A47" s="114">
        <v>43405</v>
      </c>
      <c r="B47" s="111">
        <v>493.27</v>
      </c>
      <c r="C47" s="112" t="s">
        <v>204</v>
      </c>
      <c r="D47" s="112" t="s">
        <v>198</v>
      </c>
      <c r="E47" s="113" t="s">
        <v>261</v>
      </c>
      <c r="F47" s="1"/>
    </row>
    <row r="48" spans="1:6" s="89" customFormat="1" x14ac:dyDescent="0.2">
      <c r="A48" s="114">
        <v>43405</v>
      </c>
      <c r="B48" s="111">
        <v>76.680000000000007</v>
      </c>
      <c r="C48" s="112" t="s">
        <v>204</v>
      </c>
      <c r="D48" s="112" t="s">
        <v>205</v>
      </c>
      <c r="E48" s="113" t="s">
        <v>215</v>
      </c>
      <c r="F48" s="1"/>
    </row>
    <row r="49" spans="1:6" s="89" customFormat="1" x14ac:dyDescent="0.2">
      <c r="A49" s="114">
        <v>43405</v>
      </c>
      <c r="B49" s="111">
        <v>248.26</v>
      </c>
      <c r="C49" s="112" t="s">
        <v>204</v>
      </c>
      <c r="D49" s="112" t="s">
        <v>201</v>
      </c>
      <c r="E49" s="113" t="s">
        <v>215</v>
      </c>
      <c r="F49" s="1"/>
    </row>
    <row r="50" spans="1:6" s="89" customFormat="1" x14ac:dyDescent="0.2">
      <c r="A50" s="114">
        <v>43411</v>
      </c>
      <c r="B50" s="111">
        <v>104.83</v>
      </c>
      <c r="C50" s="112" t="s">
        <v>222</v>
      </c>
      <c r="D50" s="112" t="s">
        <v>205</v>
      </c>
      <c r="E50" s="113" t="s">
        <v>171</v>
      </c>
      <c r="F50" s="1"/>
    </row>
    <row r="51" spans="1:6" s="89" customFormat="1" x14ac:dyDescent="0.2">
      <c r="A51" s="114">
        <v>43411</v>
      </c>
      <c r="B51" s="111">
        <v>110.43</v>
      </c>
      <c r="C51" s="112" t="s">
        <v>222</v>
      </c>
      <c r="D51" s="112" t="s">
        <v>201</v>
      </c>
      <c r="E51" s="113" t="s">
        <v>218</v>
      </c>
      <c r="F51" s="1"/>
    </row>
    <row r="52" spans="1:6" s="89" customFormat="1" x14ac:dyDescent="0.2">
      <c r="A52" s="114">
        <v>43412</v>
      </c>
      <c r="B52" s="111">
        <v>136.88999999999999</v>
      </c>
      <c r="C52" s="112" t="s">
        <v>217</v>
      </c>
      <c r="D52" s="112" t="s">
        <v>198</v>
      </c>
      <c r="E52" s="113" t="s">
        <v>262</v>
      </c>
      <c r="F52" s="1"/>
    </row>
    <row r="53" spans="1:6" s="89" customFormat="1" x14ac:dyDescent="0.2">
      <c r="A53" s="114">
        <v>43412</v>
      </c>
      <c r="B53" s="111">
        <v>167.61</v>
      </c>
      <c r="C53" s="112" t="s">
        <v>217</v>
      </c>
      <c r="D53" s="112" t="s">
        <v>201</v>
      </c>
      <c r="E53" s="113" t="s">
        <v>170</v>
      </c>
      <c r="F53" s="1"/>
    </row>
    <row r="54" spans="1:6" s="89" customFormat="1" x14ac:dyDescent="0.2">
      <c r="A54" s="114">
        <v>43417</v>
      </c>
      <c r="B54" s="111">
        <v>640.48</v>
      </c>
      <c r="C54" s="112" t="s">
        <v>219</v>
      </c>
      <c r="D54" s="112" t="s">
        <v>198</v>
      </c>
      <c r="E54" s="113" t="s">
        <v>263</v>
      </c>
      <c r="F54" s="1"/>
    </row>
    <row r="55" spans="1:6" s="89" customFormat="1" x14ac:dyDescent="0.2">
      <c r="A55" s="114">
        <v>43417</v>
      </c>
      <c r="B55" s="111">
        <v>143.47999999999999</v>
      </c>
      <c r="C55" s="112" t="s">
        <v>219</v>
      </c>
      <c r="D55" s="112" t="s">
        <v>201</v>
      </c>
      <c r="E55" s="113" t="s">
        <v>203</v>
      </c>
      <c r="F55" s="1"/>
    </row>
    <row r="56" spans="1:6" s="89" customFormat="1" x14ac:dyDescent="0.2">
      <c r="A56" s="114">
        <v>43425</v>
      </c>
      <c r="B56" s="111">
        <v>410.62</v>
      </c>
      <c r="C56" s="112" t="s">
        <v>220</v>
      </c>
      <c r="D56" s="112" t="s">
        <v>198</v>
      </c>
      <c r="E56" s="113" t="s">
        <v>221</v>
      </c>
      <c r="F56" s="1"/>
    </row>
    <row r="57" spans="1:6" s="89" customFormat="1" x14ac:dyDescent="0.2">
      <c r="A57" s="114">
        <v>43432</v>
      </c>
      <c r="B57" s="111">
        <v>526.84</v>
      </c>
      <c r="C57" s="112" t="s">
        <v>277</v>
      </c>
      <c r="D57" s="112" t="s">
        <v>198</v>
      </c>
      <c r="E57" s="113" t="s">
        <v>170</v>
      </c>
      <c r="F57" s="1"/>
    </row>
    <row r="58" spans="1:6" s="89" customFormat="1" x14ac:dyDescent="0.2">
      <c r="A58" s="114">
        <v>43489</v>
      </c>
      <c r="B58" s="111">
        <v>274.52</v>
      </c>
      <c r="C58" s="112" t="s">
        <v>216</v>
      </c>
      <c r="D58" s="112" t="s">
        <v>201</v>
      </c>
      <c r="E58" s="113" t="s">
        <v>218</v>
      </c>
      <c r="F58" s="1"/>
    </row>
    <row r="59" spans="1:6" s="89" customFormat="1" ht="25.5" x14ac:dyDescent="0.2">
      <c r="A59" s="114">
        <v>43496</v>
      </c>
      <c r="B59" s="111">
        <v>1012.38</v>
      </c>
      <c r="C59" s="112" t="s">
        <v>204</v>
      </c>
      <c r="D59" s="112" t="s">
        <v>198</v>
      </c>
      <c r="E59" s="113" t="s">
        <v>264</v>
      </c>
      <c r="F59" s="1"/>
    </row>
    <row r="60" spans="1:6" s="89" customFormat="1" x14ac:dyDescent="0.2">
      <c r="A60" s="114">
        <v>43496</v>
      </c>
      <c r="B60" s="111">
        <v>693.46</v>
      </c>
      <c r="C60" s="112" t="s">
        <v>265</v>
      </c>
      <c r="D60" s="112" t="s">
        <v>205</v>
      </c>
      <c r="E60" s="113" t="s">
        <v>266</v>
      </c>
      <c r="F60" s="1"/>
    </row>
    <row r="61" spans="1:6" s="89" customFormat="1" x14ac:dyDescent="0.2">
      <c r="A61" s="114">
        <v>43503</v>
      </c>
      <c r="B61" s="111">
        <v>519.1</v>
      </c>
      <c r="C61" s="112" t="s">
        <v>267</v>
      </c>
      <c r="D61" s="112" t="s">
        <v>198</v>
      </c>
      <c r="E61" s="113" t="s">
        <v>268</v>
      </c>
      <c r="F61" s="1"/>
    </row>
    <row r="62" spans="1:6" s="89" customFormat="1" x14ac:dyDescent="0.2">
      <c r="A62" s="114">
        <v>43532</v>
      </c>
      <c r="B62" s="111">
        <v>188.28</v>
      </c>
      <c r="C62" s="112" t="s">
        <v>245</v>
      </c>
      <c r="D62" s="112" t="s">
        <v>201</v>
      </c>
      <c r="E62" s="113" t="s">
        <v>212</v>
      </c>
      <c r="F62" s="1"/>
    </row>
    <row r="63" spans="1:6" s="89" customFormat="1" x14ac:dyDescent="0.2">
      <c r="A63" s="114">
        <v>43537</v>
      </c>
      <c r="B63" s="111">
        <v>351.22</v>
      </c>
      <c r="C63" s="112" t="s">
        <v>223</v>
      </c>
      <c r="D63" s="112" t="s">
        <v>198</v>
      </c>
      <c r="E63" s="113" t="s">
        <v>203</v>
      </c>
      <c r="F63" s="1"/>
    </row>
    <row r="64" spans="1:6" s="89" customFormat="1" x14ac:dyDescent="0.2">
      <c r="A64" s="114">
        <v>43537</v>
      </c>
      <c r="B64" s="111">
        <v>38.700000000000003</v>
      </c>
      <c r="C64" s="112" t="s">
        <v>223</v>
      </c>
      <c r="D64" s="112" t="s">
        <v>256</v>
      </c>
      <c r="E64" s="113" t="s">
        <v>203</v>
      </c>
      <c r="F64" s="1"/>
    </row>
    <row r="65" spans="1:6" s="89" customFormat="1" x14ac:dyDescent="0.2">
      <c r="A65" s="114">
        <v>43537</v>
      </c>
      <c r="B65" s="111">
        <v>260</v>
      </c>
      <c r="C65" s="112" t="s">
        <v>223</v>
      </c>
      <c r="D65" s="112" t="s">
        <v>205</v>
      </c>
      <c r="E65" s="113" t="s">
        <v>203</v>
      </c>
      <c r="F65" s="1"/>
    </row>
    <row r="66" spans="1:6" s="89" customFormat="1" x14ac:dyDescent="0.2">
      <c r="A66" s="114">
        <v>43558</v>
      </c>
      <c r="B66" s="111">
        <v>227.26</v>
      </c>
      <c r="C66" s="112" t="s">
        <v>224</v>
      </c>
      <c r="D66" s="112" t="s">
        <v>198</v>
      </c>
      <c r="E66" s="113" t="s">
        <v>208</v>
      </c>
      <c r="F66" s="1"/>
    </row>
    <row r="67" spans="1:6" s="89" customFormat="1" x14ac:dyDescent="0.2">
      <c r="A67" s="114">
        <v>43558</v>
      </c>
      <c r="B67" s="111">
        <v>278.91000000000003</v>
      </c>
      <c r="C67" s="112" t="s">
        <v>224</v>
      </c>
      <c r="D67" s="112" t="s">
        <v>198</v>
      </c>
      <c r="E67" s="113" t="s">
        <v>208</v>
      </c>
      <c r="F67" s="1"/>
    </row>
    <row r="68" spans="1:6" s="89" customFormat="1" x14ac:dyDescent="0.2">
      <c r="A68" s="114">
        <v>43563</v>
      </c>
      <c r="B68" s="111">
        <v>471.74</v>
      </c>
      <c r="C68" s="112" t="s">
        <v>275</v>
      </c>
      <c r="D68" s="112" t="s">
        <v>198</v>
      </c>
      <c r="E68" s="113" t="s">
        <v>170</v>
      </c>
      <c r="F68" s="1"/>
    </row>
    <row r="69" spans="1:6" s="89" customFormat="1" x14ac:dyDescent="0.2">
      <c r="A69" s="114">
        <v>43565</v>
      </c>
      <c r="B69" s="111">
        <v>445.93</v>
      </c>
      <c r="C69" s="112" t="s">
        <v>225</v>
      </c>
      <c r="D69" s="112" t="s">
        <v>198</v>
      </c>
      <c r="E69" s="113" t="s">
        <v>226</v>
      </c>
      <c r="F69" s="1"/>
    </row>
    <row r="70" spans="1:6" s="89" customFormat="1" x14ac:dyDescent="0.2">
      <c r="A70" s="114">
        <v>43565</v>
      </c>
      <c r="B70" s="111">
        <v>126.09</v>
      </c>
      <c r="C70" s="112" t="s">
        <v>225</v>
      </c>
      <c r="D70" s="112" t="s">
        <v>201</v>
      </c>
      <c r="E70" s="113" t="s">
        <v>226</v>
      </c>
      <c r="F70" s="1"/>
    </row>
    <row r="71" spans="1:6" s="89" customFormat="1" x14ac:dyDescent="0.2">
      <c r="A71" s="114">
        <v>43567</v>
      </c>
      <c r="B71" s="111">
        <v>304.74</v>
      </c>
      <c r="C71" s="112" t="s">
        <v>253</v>
      </c>
      <c r="D71" s="112" t="s">
        <v>198</v>
      </c>
      <c r="E71" s="113" t="s">
        <v>269</v>
      </c>
      <c r="F71" s="1"/>
    </row>
    <row r="72" spans="1:6" s="89" customFormat="1" x14ac:dyDescent="0.2">
      <c r="A72" s="114">
        <v>43571</v>
      </c>
      <c r="B72" s="111">
        <v>206.45</v>
      </c>
      <c r="C72" s="112" t="s">
        <v>246</v>
      </c>
      <c r="D72" s="112" t="s">
        <v>205</v>
      </c>
      <c r="E72" s="113" t="s">
        <v>240</v>
      </c>
      <c r="F72" s="1"/>
    </row>
    <row r="73" spans="1:6" s="89" customFormat="1" x14ac:dyDescent="0.2">
      <c r="A73" s="114">
        <v>43572</v>
      </c>
      <c r="B73" s="111">
        <v>108.21</v>
      </c>
      <c r="C73" s="112" t="s">
        <v>251</v>
      </c>
      <c r="D73" s="112" t="s">
        <v>201</v>
      </c>
      <c r="E73" s="113" t="s">
        <v>252</v>
      </c>
      <c r="F73" s="1"/>
    </row>
    <row r="74" spans="1:6" s="89" customFormat="1" x14ac:dyDescent="0.2">
      <c r="A74" s="114">
        <v>43572</v>
      </c>
      <c r="B74" s="111">
        <v>642.28</v>
      </c>
      <c r="C74" s="112" t="s">
        <v>251</v>
      </c>
      <c r="D74" s="112" t="s">
        <v>198</v>
      </c>
      <c r="E74" s="113" t="s">
        <v>252</v>
      </c>
      <c r="F74" s="1"/>
    </row>
    <row r="75" spans="1:6" s="89" customFormat="1" x14ac:dyDescent="0.2">
      <c r="A75" s="114">
        <v>43573</v>
      </c>
      <c r="B75" s="111">
        <v>197.62</v>
      </c>
      <c r="C75" s="112" t="s">
        <v>241</v>
      </c>
      <c r="D75" s="112" t="s">
        <v>198</v>
      </c>
      <c r="E75" s="113" t="s">
        <v>208</v>
      </c>
      <c r="F75" s="1"/>
    </row>
    <row r="76" spans="1:6" s="89" customFormat="1" x14ac:dyDescent="0.2">
      <c r="A76" s="114">
        <v>43578</v>
      </c>
      <c r="B76" s="111">
        <v>420.1</v>
      </c>
      <c r="C76" s="112" t="s">
        <v>270</v>
      </c>
      <c r="D76" s="112" t="s">
        <v>198</v>
      </c>
      <c r="E76" s="113" t="s">
        <v>170</v>
      </c>
      <c r="F76" s="1"/>
    </row>
    <row r="77" spans="1:6" s="89" customFormat="1" x14ac:dyDescent="0.2">
      <c r="A77" s="114">
        <v>43581</v>
      </c>
      <c r="B77" s="111">
        <v>220.99</v>
      </c>
      <c r="C77" s="112" t="s">
        <v>244</v>
      </c>
      <c r="D77" s="112" t="s">
        <v>242</v>
      </c>
      <c r="E77" s="113" t="s">
        <v>218</v>
      </c>
      <c r="F77" s="1"/>
    </row>
    <row r="78" spans="1:6" s="89" customFormat="1" x14ac:dyDescent="0.2">
      <c r="A78" s="114">
        <v>43588</v>
      </c>
      <c r="B78" s="111">
        <v>549.22</v>
      </c>
      <c r="C78" s="112" t="s">
        <v>243</v>
      </c>
      <c r="D78" s="112" t="s">
        <v>198</v>
      </c>
      <c r="E78" s="113" t="s">
        <v>170</v>
      </c>
      <c r="F78" s="1"/>
    </row>
    <row r="79" spans="1:6" s="89" customFormat="1" x14ac:dyDescent="0.2">
      <c r="A79" s="114">
        <v>43588</v>
      </c>
      <c r="B79" s="111">
        <v>105.1</v>
      </c>
      <c r="C79" s="112" t="s">
        <v>243</v>
      </c>
      <c r="D79" s="112" t="s">
        <v>201</v>
      </c>
      <c r="E79" s="113" t="s">
        <v>170</v>
      </c>
      <c r="F79" s="1"/>
    </row>
    <row r="80" spans="1:6" s="89" customFormat="1" x14ac:dyDescent="0.2">
      <c r="A80" s="114">
        <v>43592</v>
      </c>
      <c r="B80" s="111">
        <v>161.82</v>
      </c>
      <c r="C80" s="112" t="s">
        <v>255</v>
      </c>
      <c r="D80" s="112" t="s">
        <v>201</v>
      </c>
      <c r="E80" s="113" t="s">
        <v>212</v>
      </c>
      <c r="F80" s="1"/>
    </row>
    <row r="81" spans="1:6" s="89" customFormat="1" x14ac:dyDescent="0.2">
      <c r="A81" s="114">
        <v>43593</v>
      </c>
      <c r="B81" s="111">
        <v>68.7</v>
      </c>
      <c r="C81" s="112" t="s">
        <v>255</v>
      </c>
      <c r="D81" s="112" t="s">
        <v>256</v>
      </c>
      <c r="E81" s="113" t="s">
        <v>212</v>
      </c>
      <c r="F81" s="1"/>
    </row>
    <row r="82" spans="1:6" s="89" customFormat="1" ht="12" customHeight="1" x14ac:dyDescent="0.2">
      <c r="A82" s="114">
        <v>43595</v>
      </c>
      <c r="B82" s="111">
        <v>495.78</v>
      </c>
      <c r="C82" s="112" t="s">
        <v>276</v>
      </c>
      <c r="D82" s="112" t="s">
        <v>198</v>
      </c>
      <c r="E82" s="113" t="s">
        <v>249</v>
      </c>
      <c r="F82" s="1"/>
    </row>
    <row r="83" spans="1:6" s="89" customFormat="1" ht="12" customHeight="1" x14ac:dyDescent="0.2">
      <c r="A83" s="114">
        <v>43595</v>
      </c>
      <c r="B83" s="111">
        <v>70.95</v>
      </c>
      <c r="C83" s="112" t="s">
        <v>276</v>
      </c>
      <c r="D83" s="112" t="s">
        <v>205</v>
      </c>
      <c r="E83" s="113" t="s">
        <v>249</v>
      </c>
      <c r="F83" s="1"/>
    </row>
    <row r="84" spans="1:6" s="89" customFormat="1" x14ac:dyDescent="0.2">
      <c r="A84" s="114">
        <v>43609</v>
      </c>
      <c r="B84" s="111">
        <v>222.9</v>
      </c>
      <c r="C84" s="112" t="s">
        <v>235</v>
      </c>
      <c r="D84" s="112" t="s">
        <v>198</v>
      </c>
      <c r="E84" s="113" t="s">
        <v>208</v>
      </c>
      <c r="F84" s="1"/>
    </row>
    <row r="85" spans="1:6" s="89" customFormat="1" x14ac:dyDescent="0.2">
      <c r="A85" s="114">
        <v>43610</v>
      </c>
      <c r="B85" s="111">
        <v>280.72000000000003</v>
      </c>
      <c r="C85" s="112" t="s">
        <v>235</v>
      </c>
      <c r="D85" s="112" t="s">
        <v>198</v>
      </c>
      <c r="E85" s="113" t="s">
        <v>171</v>
      </c>
      <c r="F85" s="1"/>
    </row>
    <row r="86" spans="1:6" s="89" customFormat="1" x14ac:dyDescent="0.2">
      <c r="A86" s="114">
        <v>43635</v>
      </c>
      <c r="B86" s="111">
        <v>626.70000000000005</v>
      </c>
      <c r="C86" s="112" t="s">
        <v>271</v>
      </c>
      <c r="D86" s="112" t="s">
        <v>198</v>
      </c>
      <c r="E86" s="113" t="s">
        <v>203</v>
      </c>
      <c r="F86" s="1"/>
    </row>
    <row r="87" spans="1:6" s="89" customFormat="1" x14ac:dyDescent="0.2">
      <c r="A87" s="114">
        <v>43635</v>
      </c>
      <c r="B87" s="111">
        <v>229.56</v>
      </c>
      <c r="C87" s="112" t="s">
        <v>271</v>
      </c>
      <c r="D87" s="112" t="s">
        <v>181</v>
      </c>
      <c r="E87" s="113" t="s">
        <v>203</v>
      </c>
      <c r="F87" s="1"/>
    </row>
    <row r="88" spans="1:6" s="89" customFormat="1" x14ac:dyDescent="0.2">
      <c r="A88" s="114">
        <v>43636</v>
      </c>
      <c r="B88" s="111">
        <v>133.91</v>
      </c>
      <c r="C88" s="112" t="s">
        <v>271</v>
      </c>
      <c r="D88" s="112" t="s">
        <v>181</v>
      </c>
      <c r="E88" s="113" t="s">
        <v>212</v>
      </c>
      <c r="F88" s="1"/>
    </row>
    <row r="89" spans="1:6" s="89" customFormat="1" x14ac:dyDescent="0.2">
      <c r="A89" s="114">
        <v>43643</v>
      </c>
      <c r="B89" s="111">
        <v>451.09</v>
      </c>
      <c r="C89" s="112" t="s">
        <v>271</v>
      </c>
      <c r="D89" s="112" t="s">
        <v>198</v>
      </c>
      <c r="E89" s="113" t="s">
        <v>170</v>
      </c>
      <c r="F89" s="1"/>
    </row>
    <row r="90" spans="1:6" s="89" customFormat="1" hidden="1" x14ac:dyDescent="0.2">
      <c r="A90" s="114"/>
      <c r="B90" s="111"/>
      <c r="C90" s="112"/>
      <c r="D90" s="112"/>
      <c r="E90" s="113"/>
      <c r="F90" s="1"/>
    </row>
    <row r="91" spans="1:6" ht="19.5" customHeight="1" x14ac:dyDescent="0.2">
      <c r="A91" s="128" t="s">
        <v>155</v>
      </c>
      <c r="B91" s="129">
        <f>SUM(B24:B90)</f>
        <v>21096.910000000003</v>
      </c>
      <c r="C91" s="130" t="str">
        <f>IF(SUBTOTAL(3,B24:B90)=SUBTOTAL(103,B24:B90),'Summary and sign-off'!$A$47,'Summary and sign-off'!$A$48)</f>
        <v>Check - there are no hidden rows with data</v>
      </c>
      <c r="D91" s="166" t="str">
        <f>IF('Summary and sign-off'!F55='Summary and sign-off'!F53,'Summary and sign-off'!A50,'Summary and sign-off'!A49)</f>
        <v>Check - each entry provides sufficient information</v>
      </c>
      <c r="E91" s="166"/>
      <c r="F91" s="48"/>
    </row>
    <row r="92" spans="1:6" ht="10.5" customHeight="1" x14ac:dyDescent="0.2">
      <c r="A92" s="29"/>
      <c r="B92" s="24"/>
      <c r="C92" s="29"/>
      <c r="D92" s="29"/>
      <c r="E92" s="29"/>
      <c r="F92" s="29"/>
    </row>
    <row r="93" spans="1:6" ht="24.75" customHeight="1" x14ac:dyDescent="0.2">
      <c r="A93" s="167" t="s">
        <v>44</v>
      </c>
      <c r="B93" s="167"/>
      <c r="C93" s="167"/>
      <c r="D93" s="167"/>
      <c r="E93" s="167"/>
      <c r="F93" s="48"/>
    </row>
    <row r="94" spans="1:6" ht="27" customHeight="1" x14ac:dyDescent="0.2">
      <c r="A94" s="37" t="s">
        <v>49</v>
      </c>
      <c r="B94" s="37" t="s">
        <v>31</v>
      </c>
      <c r="C94" s="37" t="s">
        <v>147</v>
      </c>
      <c r="D94" s="37" t="s">
        <v>88</v>
      </c>
      <c r="E94" s="37" t="s">
        <v>76</v>
      </c>
      <c r="F94" s="51"/>
    </row>
    <row r="95" spans="1:6" s="89" customFormat="1" x14ac:dyDescent="0.2">
      <c r="A95" s="114">
        <v>43370</v>
      </c>
      <c r="B95" s="111">
        <v>26.61</v>
      </c>
      <c r="C95" s="112" t="s">
        <v>282</v>
      </c>
      <c r="D95" s="112" t="s">
        <v>228</v>
      </c>
      <c r="E95" s="113" t="s">
        <v>171</v>
      </c>
      <c r="F95" s="1"/>
    </row>
    <row r="96" spans="1:6" s="89" customFormat="1" x14ac:dyDescent="0.2">
      <c r="A96" s="114">
        <v>43371</v>
      </c>
      <c r="B96" s="111">
        <v>59.13</v>
      </c>
      <c r="C96" s="112" t="s">
        <v>278</v>
      </c>
      <c r="D96" s="112" t="s">
        <v>228</v>
      </c>
      <c r="E96" s="113" t="s">
        <v>171</v>
      </c>
      <c r="F96" s="1"/>
    </row>
    <row r="97" spans="1:6" s="89" customFormat="1" x14ac:dyDescent="0.2">
      <c r="A97" s="114">
        <v>43378</v>
      </c>
      <c r="B97" s="111">
        <v>27.83</v>
      </c>
      <c r="C97" s="112" t="s">
        <v>229</v>
      </c>
      <c r="D97" s="112" t="s">
        <v>228</v>
      </c>
      <c r="E97" s="113" t="s">
        <v>171</v>
      </c>
      <c r="F97" s="1"/>
    </row>
    <row r="98" spans="1:6" s="89" customFormat="1" x14ac:dyDescent="0.2">
      <c r="A98" s="114">
        <v>43416</v>
      </c>
      <c r="B98" s="111">
        <v>86.61</v>
      </c>
      <c r="C98" s="112" t="s">
        <v>230</v>
      </c>
      <c r="D98" s="112" t="s">
        <v>227</v>
      </c>
      <c r="E98" s="113" t="s">
        <v>171</v>
      </c>
      <c r="F98" s="1"/>
    </row>
    <row r="99" spans="1:6" s="89" customFormat="1" x14ac:dyDescent="0.2">
      <c r="A99" s="114">
        <v>43444</v>
      </c>
      <c r="B99" s="111">
        <v>12</v>
      </c>
      <c r="C99" s="112" t="s">
        <v>248</v>
      </c>
      <c r="D99" s="112" t="s">
        <v>228</v>
      </c>
      <c r="E99" s="113" t="s">
        <v>171</v>
      </c>
      <c r="F99" s="1"/>
    </row>
    <row r="100" spans="1:6" s="89" customFormat="1" x14ac:dyDescent="0.2">
      <c r="A100" s="114">
        <v>43573</v>
      </c>
      <c r="B100" s="111">
        <v>86</v>
      </c>
      <c r="C100" s="112" t="s">
        <v>258</v>
      </c>
      <c r="D100" s="112" t="s">
        <v>256</v>
      </c>
      <c r="E100" s="113" t="s">
        <v>171</v>
      </c>
      <c r="F100" s="1"/>
    </row>
    <row r="101" spans="1:6" s="89" customFormat="1" x14ac:dyDescent="0.2">
      <c r="A101" s="114">
        <v>43584</v>
      </c>
      <c r="B101" s="111">
        <v>10.6</v>
      </c>
      <c r="C101" s="112" t="s">
        <v>257</v>
      </c>
      <c r="D101" s="112" t="s">
        <v>228</v>
      </c>
      <c r="E101" s="113" t="s">
        <v>171</v>
      </c>
      <c r="F101" s="1"/>
    </row>
    <row r="102" spans="1:6" s="89" customFormat="1" x14ac:dyDescent="0.2">
      <c r="A102" s="114">
        <v>43588</v>
      </c>
      <c r="B102" s="111">
        <v>60.5</v>
      </c>
      <c r="C102" s="112" t="s">
        <v>254</v>
      </c>
      <c r="D102" s="112" t="s">
        <v>228</v>
      </c>
      <c r="E102" s="113" t="s">
        <v>171</v>
      </c>
      <c r="F102" s="1"/>
    </row>
    <row r="103" spans="1:6" s="89" customFormat="1" x14ac:dyDescent="0.2">
      <c r="A103" s="114">
        <v>43595</v>
      </c>
      <c r="B103" s="111">
        <v>42</v>
      </c>
      <c r="C103" s="112" t="s">
        <v>279</v>
      </c>
      <c r="D103" s="112" t="s">
        <v>228</v>
      </c>
      <c r="E103" s="113" t="s">
        <v>171</v>
      </c>
      <c r="F103" s="1"/>
    </row>
    <row r="104" spans="1:6" s="89" customFormat="1" x14ac:dyDescent="0.2">
      <c r="A104" s="114">
        <v>43610</v>
      </c>
      <c r="B104" s="111">
        <v>84</v>
      </c>
      <c r="C104" s="112" t="s">
        <v>235</v>
      </c>
      <c r="D104" s="112" t="s">
        <v>228</v>
      </c>
      <c r="E104" s="113" t="s">
        <v>171</v>
      </c>
      <c r="F104" s="1"/>
    </row>
    <row r="105" spans="1:6" s="89" customFormat="1" hidden="1" x14ac:dyDescent="0.2">
      <c r="A105" s="114"/>
      <c r="B105" s="111"/>
      <c r="C105" s="112"/>
      <c r="D105" s="112"/>
      <c r="E105" s="113"/>
      <c r="F105" s="1"/>
    </row>
    <row r="106" spans="1:6" ht="19.5" customHeight="1" x14ac:dyDescent="0.2">
      <c r="A106" s="128" t="s">
        <v>152</v>
      </c>
      <c r="B106" s="129">
        <f>SUM(B95:B105)</f>
        <v>495.28000000000003</v>
      </c>
      <c r="C106" s="130" t="str">
        <f>IF(SUBTOTAL(3,B95:B105)=SUBTOTAL(103,B95:B105),'Summary and sign-off'!$A$47,'Summary and sign-off'!$A$48)</f>
        <v>Check - there are no hidden rows with data</v>
      </c>
      <c r="D106" s="166" t="str">
        <f>IF('Summary and sign-off'!F56='Summary and sign-off'!F53,'Summary and sign-off'!A50,'Summary and sign-off'!A49)</f>
        <v>Check - each entry provides sufficient information</v>
      </c>
      <c r="E106" s="166"/>
      <c r="F106" s="48"/>
    </row>
    <row r="107" spans="1:6" ht="10.5" customHeight="1" x14ac:dyDescent="0.2">
      <c r="A107" s="29"/>
      <c r="B107" s="97"/>
      <c r="C107" s="24"/>
      <c r="D107" s="29"/>
      <c r="E107" s="29"/>
      <c r="F107" s="29"/>
    </row>
    <row r="108" spans="1:6" ht="34.5" customHeight="1" x14ac:dyDescent="0.2">
      <c r="A108" s="52" t="s">
        <v>1</v>
      </c>
      <c r="B108" s="98">
        <f>B20+B91+B106</f>
        <v>36686.920000000006</v>
      </c>
      <c r="C108" s="53"/>
      <c r="D108" s="53"/>
      <c r="E108" s="53"/>
      <c r="F108" s="28"/>
    </row>
    <row r="109" spans="1:6" x14ac:dyDescent="0.2">
      <c r="A109" s="29"/>
      <c r="B109" s="24"/>
      <c r="C109" s="29"/>
      <c r="D109" s="29"/>
      <c r="E109" s="29"/>
      <c r="F109" s="29"/>
    </row>
    <row r="110" spans="1:6" x14ac:dyDescent="0.2">
      <c r="A110" s="54" t="s">
        <v>8</v>
      </c>
      <c r="B110" s="27"/>
      <c r="C110" s="28"/>
      <c r="D110" s="28"/>
      <c r="E110" s="28"/>
      <c r="F110" s="29"/>
    </row>
    <row r="111" spans="1:6" ht="12.6" customHeight="1" x14ac:dyDescent="0.2">
      <c r="A111" s="25" t="s">
        <v>50</v>
      </c>
      <c r="B111" s="55"/>
      <c r="C111" s="55"/>
      <c r="D111" s="34"/>
      <c r="E111" s="34"/>
      <c r="F111" s="29"/>
    </row>
    <row r="112" spans="1:6" ht="12.95" customHeight="1" x14ac:dyDescent="0.2">
      <c r="A112" s="33" t="s">
        <v>156</v>
      </c>
      <c r="B112" s="29"/>
      <c r="C112" s="34"/>
      <c r="D112" s="29"/>
      <c r="E112" s="34"/>
      <c r="F112" s="29"/>
    </row>
    <row r="113" spans="1:6" x14ac:dyDescent="0.2">
      <c r="A113" s="33" t="s">
        <v>149</v>
      </c>
      <c r="B113" s="34"/>
      <c r="C113" s="34"/>
      <c r="D113" s="34"/>
      <c r="E113" s="56"/>
      <c r="F113" s="48"/>
    </row>
    <row r="114" spans="1:6" x14ac:dyDescent="0.2">
      <c r="A114" s="25" t="s">
        <v>157</v>
      </c>
      <c r="B114" s="27"/>
      <c r="C114" s="28"/>
      <c r="D114" s="28"/>
      <c r="E114" s="28"/>
      <c r="F114" s="29"/>
    </row>
    <row r="115" spans="1:6" ht="12.95" customHeight="1" x14ac:dyDescent="0.2">
      <c r="A115" s="33" t="s">
        <v>148</v>
      </c>
      <c r="B115" s="29"/>
      <c r="C115" s="34"/>
      <c r="D115" s="29"/>
      <c r="E115" s="34"/>
      <c r="F115" s="29"/>
    </row>
    <row r="116" spans="1:6" x14ac:dyDescent="0.2">
      <c r="A116" s="33" t="s">
        <v>153</v>
      </c>
      <c r="B116" s="34"/>
      <c r="C116" s="34"/>
      <c r="D116" s="34"/>
      <c r="E116" s="56"/>
      <c r="F116" s="48"/>
    </row>
    <row r="117" spans="1:6" x14ac:dyDescent="0.2">
      <c r="A117" s="38" t="s">
        <v>165</v>
      </c>
      <c r="B117" s="38"/>
      <c r="C117" s="38"/>
      <c r="D117" s="38"/>
      <c r="E117" s="56"/>
      <c r="F117" s="48"/>
    </row>
    <row r="118" spans="1:6" x14ac:dyDescent="0.2">
      <c r="A118" s="42"/>
      <c r="B118" s="29"/>
      <c r="C118" s="29"/>
      <c r="D118" s="29"/>
      <c r="E118" s="48"/>
      <c r="F118" s="48"/>
    </row>
    <row r="119" spans="1:6" hidden="1" x14ac:dyDescent="0.2">
      <c r="A119" s="42"/>
      <c r="B119" s="29"/>
      <c r="C119" s="29"/>
      <c r="D119" s="29"/>
      <c r="E119" s="48"/>
      <c r="F119" s="48"/>
    </row>
    <row r="120" spans="1:6" hidden="1" x14ac:dyDescent="0.2"/>
    <row r="121" spans="1:6" hidden="1" x14ac:dyDescent="0.2"/>
    <row r="122" spans="1:6" hidden="1" x14ac:dyDescent="0.2"/>
    <row r="123" spans="1:6" hidden="1" x14ac:dyDescent="0.2"/>
    <row r="124" spans="1:6" ht="12.75" hidden="1" customHeight="1" x14ac:dyDescent="0.2"/>
    <row r="125" spans="1:6" hidden="1" x14ac:dyDescent="0.2"/>
    <row r="126" spans="1:6" hidden="1" x14ac:dyDescent="0.2"/>
    <row r="127" spans="1:6" hidden="1" x14ac:dyDescent="0.2">
      <c r="A127" s="57"/>
      <c r="B127" s="48"/>
      <c r="C127" s="48"/>
      <c r="D127" s="48"/>
      <c r="E127" s="48"/>
      <c r="F127" s="48"/>
    </row>
    <row r="128" spans="1:6" hidden="1" x14ac:dyDescent="0.2">
      <c r="A128" s="57"/>
      <c r="B128" s="48"/>
      <c r="C128" s="48"/>
      <c r="D128" s="48"/>
      <c r="E128" s="48"/>
      <c r="F128" s="48"/>
    </row>
    <row r="129" spans="1:6" hidden="1" x14ac:dyDescent="0.2">
      <c r="A129" s="57"/>
      <c r="B129" s="48"/>
      <c r="C129" s="48"/>
      <c r="D129" s="48"/>
      <c r="E129" s="48"/>
      <c r="F129" s="48"/>
    </row>
    <row r="130" spans="1:6" hidden="1" x14ac:dyDescent="0.2">
      <c r="A130" s="57"/>
      <c r="B130" s="48"/>
      <c r="C130" s="48"/>
      <c r="D130" s="48"/>
      <c r="E130" s="48"/>
      <c r="F130" s="48"/>
    </row>
    <row r="131" spans="1:6" hidden="1" x14ac:dyDescent="0.2">
      <c r="A131" s="57"/>
      <c r="B131" s="48"/>
      <c r="C131" s="48"/>
      <c r="D131" s="48"/>
      <c r="E131" s="48"/>
      <c r="F131" s="48"/>
    </row>
    <row r="132" spans="1:6" hidden="1" x14ac:dyDescent="0.2"/>
    <row r="133" spans="1:6" hidden="1" x14ac:dyDescent="0.2"/>
    <row r="134" spans="1:6" hidden="1" x14ac:dyDescent="0.2"/>
    <row r="135" spans="1:6" hidden="1" x14ac:dyDescent="0.2"/>
    <row r="136" spans="1:6" hidden="1" x14ac:dyDescent="0.2"/>
    <row r="137" spans="1:6" hidden="1" x14ac:dyDescent="0.2"/>
    <row r="138" spans="1:6" hidden="1" x14ac:dyDescent="0.2"/>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sheetData>
  <sheetProtection sheet="1" formatCells="0" formatRows="0" insertColumns="0" insertRows="0" deleteRows="0"/>
  <mergeCells count="15">
    <mergeCell ref="B7:E7"/>
    <mergeCell ref="B5:E5"/>
    <mergeCell ref="D106:E106"/>
    <mergeCell ref="A1:E1"/>
    <mergeCell ref="A22:E22"/>
    <mergeCell ref="A93:E93"/>
    <mergeCell ref="B2:E2"/>
    <mergeCell ref="B3:E3"/>
    <mergeCell ref="B4:E4"/>
    <mergeCell ref="A8:E8"/>
    <mergeCell ref="A9:E9"/>
    <mergeCell ref="B6:E6"/>
    <mergeCell ref="D20:E20"/>
    <mergeCell ref="D91:E91"/>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9 A24:A90 A95:A105">
      <formula1>$B$4</formula1>
      <formula2>$B$5</formula2>
    </dataValidation>
    <dataValidation allowBlank="1" showInputMessage="1" showErrorMessage="1" prompt="Insert additional rows as needed:_x000a_- 'right click' on a row number (left of screen)_x000a_- select 'Insert' (this will insert a row above it)" sqref="A94 A23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B12:B19 B24:B90 B95:B105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7" zoomScaleNormal="100" workbookViewId="0">
      <selection activeCell="A12" sqref="A12"/>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2" t="s">
        <v>6</v>
      </c>
      <c r="B1" s="162"/>
      <c r="C1" s="162"/>
      <c r="D1" s="162"/>
      <c r="E1" s="162"/>
      <c r="F1" s="40"/>
    </row>
    <row r="2" spans="1:6" ht="21" customHeight="1" x14ac:dyDescent="0.2">
      <c r="A2" s="4" t="s">
        <v>2</v>
      </c>
      <c r="B2" s="165" t="str">
        <f>'Summary and sign-off'!B2:F2</f>
        <v>Te Puni Kōkiri</v>
      </c>
      <c r="C2" s="165"/>
      <c r="D2" s="165"/>
      <c r="E2" s="165"/>
      <c r="F2" s="40"/>
    </row>
    <row r="3" spans="1:6" ht="21" customHeight="1" x14ac:dyDescent="0.2">
      <c r="A3" s="4" t="s">
        <v>3</v>
      </c>
      <c r="B3" s="165" t="str">
        <f>'Summary and sign-off'!B3:F3</f>
        <v>Michelle Hippolite</v>
      </c>
      <c r="C3" s="165"/>
      <c r="D3" s="165"/>
      <c r="E3" s="165"/>
      <c r="F3" s="40"/>
    </row>
    <row r="4" spans="1:6" ht="21" customHeight="1" x14ac:dyDescent="0.2">
      <c r="A4" s="4" t="s">
        <v>77</v>
      </c>
      <c r="B4" s="165">
        <f>'Summary and sign-off'!B4:F4</f>
        <v>43282</v>
      </c>
      <c r="C4" s="165"/>
      <c r="D4" s="165"/>
      <c r="E4" s="165"/>
      <c r="F4" s="40"/>
    </row>
    <row r="5" spans="1:6" ht="21" customHeight="1" x14ac:dyDescent="0.2">
      <c r="A5" s="4" t="s">
        <v>78</v>
      </c>
      <c r="B5" s="165">
        <f>'Summary and sign-off'!B5:F5</f>
        <v>43646</v>
      </c>
      <c r="C5" s="165"/>
      <c r="D5" s="165"/>
      <c r="E5" s="165"/>
      <c r="F5" s="40"/>
    </row>
    <row r="6" spans="1:6" ht="21" customHeight="1" x14ac:dyDescent="0.2">
      <c r="A6" s="4" t="s">
        <v>29</v>
      </c>
      <c r="B6" s="160"/>
      <c r="C6" s="160"/>
      <c r="D6" s="160"/>
      <c r="E6" s="160"/>
      <c r="F6" s="40"/>
    </row>
    <row r="7" spans="1:6" ht="21" customHeight="1" x14ac:dyDescent="0.2">
      <c r="A7" s="4" t="s">
        <v>104</v>
      </c>
      <c r="B7" s="160"/>
      <c r="C7" s="160"/>
      <c r="D7" s="160"/>
      <c r="E7" s="160"/>
      <c r="F7" s="40"/>
    </row>
    <row r="8" spans="1:6" ht="35.25" customHeight="1" x14ac:dyDescent="0.25">
      <c r="A8" s="175" t="s">
        <v>158</v>
      </c>
      <c r="B8" s="175"/>
      <c r="C8" s="176"/>
      <c r="D8" s="176"/>
      <c r="E8" s="176"/>
      <c r="F8" s="44"/>
    </row>
    <row r="9" spans="1:6" ht="35.25" customHeight="1" x14ac:dyDescent="0.25">
      <c r="A9" s="173" t="s">
        <v>135</v>
      </c>
      <c r="B9" s="174"/>
      <c r="C9" s="174"/>
      <c r="D9" s="174"/>
      <c r="E9" s="174"/>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t="s">
        <v>183</v>
      </c>
      <c r="B12" s="111"/>
      <c r="C12" s="116"/>
      <c r="D12" s="116"/>
      <c r="E12" s="117"/>
      <c r="F12" s="2"/>
    </row>
    <row r="13" spans="1:6" s="89" customFormat="1" ht="11.25" hidden="1" customHeight="1" x14ac:dyDescent="0.2">
      <c r="A13" s="110"/>
      <c r="B13" s="111"/>
      <c r="C13" s="116"/>
      <c r="D13" s="116"/>
      <c r="E13" s="117"/>
      <c r="F13" s="2"/>
    </row>
    <row r="14" spans="1:6" ht="34.5" customHeight="1" x14ac:dyDescent="0.2">
      <c r="A14" s="90" t="s">
        <v>129</v>
      </c>
      <c r="B14" s="102">
        <f>SUM(B11:B13)</f>
        <v>0</v>
      </c>
      <c r="C14" s="123" t="str">
        <f>IF(SUBTOTAL(3,B11:B13)=SUBTOTAL(103,B11:B13),'Summary and sign-off'!$A$47,'Summary and sign-off'!$A$48)</f>
        <v>Check - there are no hidden rows with data</v>
      </c>
      <c r="D14" s="166" t="str">
        <f>IF('Summary and sign-off'!F57='Summary and sign-off'!F53,'Summary and sign-off'!A50,'Summary and sign-off'!A49)</f>
        <v>Check - each entry provides sufficient information</v>
      </c>
      <c r="E14" s="166"/>
      <c r="F14" s="2"/>
    </row>
    <row r="15" spans="1:6" x14ac:dyDescent="0.2">
      <c r="A15" s="23"/>
      <c r="B15" s="22"/>
      <c r="C15" s="22"/>
      <c r="D15" s="22"/>
      <c r="E15" s="22"/>
      <c r="F15" s="40"/>
    </row>
    <row r="16" spans="1:6" x14ac:dyDescent="0.2">
      <c r="A16" s="23" t="s">
        <v>8</v>
      </c>
      <c r="B16" s="24"/>
      <c r="C16" s="29"/>
      <c r="D16" s="22"/>
      <c r="E16" s="22"/>
      <c r="F16" s="40"/>
    </row>
    <row r="17" spans="1:6" ht="12.75" customHeight="1" x14ac:dyDescent="0.2">
      <c r="A17" s="25" t="s">
        <v>160</v>
      </c>
      <c r="B17" s="25"/>
      <c r="C17" s="25"/>
      <c r="D17" s="25"/>
      <c r="E17" s="25"/>
      <c r="F17" s="40"/>
    </row>
    <row r="18" spans="1:6" x14ac:dyDescent="0.2">
      <c r="A18" s="25" t="s">
        <v>159</v>
      </c>
      <c r="B18" s="33"/>
      <c r="C18" s="45"/>
      <c r="D18" s="46"/>
      <c r="E18" s="46"/>
      <c r="F18" s="40"/>
    </row>
    <row r="19" spans="1:6" x14ac:dyDescent="0.2">
      <c r="A19" s="25" t="s">
        <v>157</v>
      </c>
      <c r="B19" s="27"/>
      <c r="C19" s="28"/>
      <c r="D19" s="28"/>
      <c r="E19" s="28"/>
      <c r="F19" s="29"/>
    </row>
    <row r="20" spans="1:6" x14ac:dyDescent="0.2">
      <c r="A20" s="33" t="s">
        <v>13</v>
      </c>
      <c r="B20" s="33"/>
      <c r="C20" s="45"/>
      <c r="D20" s="45"/>
      <c r="E20" s="45"/>
      <c r="F20" s="40"/>
    </row>
    <row r="21" spans="1:6" ht="12.75" customHeight="1" x14ac:dyDescent="0.2">
      <c r="A21" s="33" t="s">
        <v>166</v>
      </c>
      <c r="B21" s="33"/>
      <c r="C21" s="47"/>
      <c r="D21" s="47"/>
      <c r="E21" s="35"/>
      <c r="F21" s="40"/>
    </row>
    <row r="22" spans="1:6" x14ac:dyDescent="0.2">
      <c r="A22" s="22"/>
      <c r="B22" s="22"/>
      <c r="C22" s="22"/>
      <c r="D22" s="22"/>
      <c r="E22" s="22"/>
      <c r="F22" s="40"/>
    </row>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7"/>
  <sheetViews>
    <sheetView topLeftCell="A10" zoomScaleNormal="100" workbookViewId="0">
      <selection activeCell="A27" sqref="A27:XFD2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2" t="s">
        <v>6</v>
      </c>
      <c r="B1" s="162"/>
      <c r="C1" s="162"/>
      <c r="D1" s="162"/>
      <c r="E1" s="162"/>
      <c r="F1" s="26"/>
    </row>
    <row r="2" spans="1:6" ht="21" customHeight="1" x14ac:dyDescent="0.2">
      <c r="A2" s="4" t="s">
        <v>2</v>
      </c>
      <c r="B2" s="165" t="str">
        <f>'Summary and sign-off'!B2:F2</f>
        <v>Te Puni Kōkiri</v>
      </c>
      <c r="C2" s="165"/>
      <c r="D2" s="165"/>
      <c r="E2" s="165"/>
      <c r="F2" s="26"/>
    </row>
    <row r="3" spans="1:6" ht="21" customHeight="1" x14ac:dyDescent="0.2">
      <c r="A3" s="4" t="s">
        <v>3</v>
      </c>
      <c r="B3" s="165" t="str">
        <f>'Summary and sign-off'!B3:F3</f>
        <v>Michelle Hippolite</v>
      </c>
      <c r="C3" s="165"/>
      <c r="D3" s="165"/>
      <c r="E3" s="165"/>
      <c r="F3" s="26"/>
    </row>
    <row r="4" spans="1:6" ht="21" customHeight="1" x14ac:dyDescent="0.2">
      <c r="A4" s="4" t="s">
        <v>77</v>
      </c>
      <c r="B4" s="165">
        <f>'Summary and sign-off'!B4:F4</f>
        <v>43282</v>
      </c>
      <c r="C4" s="165"/>
      <c r="D4" s="165"/>
      <c r="E4" s="165"/>
      <c r="F4" s="26"/>
    </row>
    <row r="5" spans="1:6" ht="21" customHeight="1" x14ac:dyDescent="0.2">
      <c r="A5" s="4" t="s">
        <v>78</v>
      </c>
      <c r="B5" s="165">
        <f>'Summary and sign-off'!B5:F5</f>
        <v>43646</v>
      </c>
      <c r="C5" s="165"/>
      <c r="D5" s="165"/>
      <c r="E5" s="165"/>
      <c r="F5" s="26"/>
    </row>
    <row r="6" spans="1:6" ht="21" customHeight="1" x14ac:dyDescent="0.2">
      <c r="A6" s="4" t="s">
        <v>29</v>
      </c>
      <c r="B6" s="160"/>
      <c r="C6" s="160"/>
      <c r="D6" s="160"/>
      <c r="E6" s="160"/>
      <c r="F6" s="36"/>
    </row>
    <row r="7" spans="1:6" ht="21" customHeight="1" x14ac:dyDescent="0.2">
      <c r="A7" s="4" t="s">
        <v>104</v>
      </c>
      <c r="B7" s="160"/>
      <c r="C7" s="160"/>
      <c r="D7" s="160"/>
      <c r="E7" s="160"/>
      <c r="F7" s="36"/>
    </row>
    <row r="8" spans="1:6" ht="35.25" customHeight="1" x14ac:dyDescent="0.2">
      <c r="A8" s="169" t="s">
        <v>0</v>
      </c>
      <c r="B8" s="169"/>
      <c r="C8" s="176"/>
      <c r="D8" s="176"/>
      <c r="E8" s="176"/>
      <c r="F8" s="26"/>
    </row>
    <row r="9" spans="1:6" ht="35.25" customHeight="1" x14ac:dyDescent="0.2">
      <c r="A9" s="177" t="s">
        <v>127</v>
      </c>
      <c r="B9" s="178"/>
      <c r="C9" s="178"/>
      <c r="D9" s="178"/>
      <c r="E9" s="178"/>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43312</v>
      </c>
      <c r="B12" s="111">
        <v>60.54</v>
      </c>
      <c r="C12" s="116" t="s">
        <v>184</v>
      </c>
      <c r="D12" s="116" t="s">
        <v>185</v>
      </c>
      <c r="E12" s="117" t="s">
        <v>171</v>
      </c>
      <c r="F12" s="3"/>
    </row>
    <row r="13" spans="1:6" s="89" customFormat="1" x14ac:dyDescent="0.2">
      <c r="A13" s="114">
        <v>43343</v>
      </c>
      <c r="B13" s="111">
        <v>60.54</v>
      </c>
      <c r="C13" s="116" t="s">
        <v>184</v>
      </c>
      <c r="D13" s="116" t="s">
        <v>186</v>
      </c>
      <c r="E13" s="117" t="s">
        <v>171</v>
      </c>
      <c r="F13" s="3"/>
    </row>
    <row r="14" spans="1:6" s="89" customFormat="1" x14ac:dyDescent="0.2">
      <c r="A14" s="114">
        <v>43373</v>
      </c>
      <c r="B14" s="111">
        <v>66.260000000000005</v>
      </c>
      <c r="C14" s="116" t="s">
        <v>184</v>
      </c>
      <c r="D14" s="116" t="s">
        <v>187</v>
      </c>
      <c r="E14" s="117" t="s">
        <v>171</v>
      </c>
      <c r="F14" s="3"/>
    </row>
    <row r="15" spans="1:6" s="89" customFormat="1" x14ac:dyDescent="0.2">
      <c r="A15" s="114">
        <v>43404</v>
      </c>
      <c r="B15" s="111">
        <v>65.23</v>
      </c>
      <c r="C15" s="116" t="s">
        <v>184</v>
      </c>
      <c r="D15" s="116" t="s">
        <v>188</v>
      </c>
      <c r="E15" s="117" t="s">
        <v>171</v>
      </c>
      <c r="F15" s="3"/>
    </row>
    <row r="16" spans="1:6" s="89" customFormat="1" x14ac:dyDescent="0.2">
      <c r="A16" s="114">
        <v>43434</v>
      </c>
      <c r="B16" s="111">
        <v>63.94</v>
      </c>
      <c r="C16" s="116" t="s">
        <v>184</v>
      </c>
      <c r="D16" s="116" t="s">
        <v>189</v>
      </c>
      <c r="E16" s="117" t="s">
        <v>171</v>
      </c>
      <c r="F16" s="3"/>
    </row>
    <row r="17" spans="1:6" s="89" customFormat="1" x14ac:dyDescent="0.2">
      <c r="A17" s="114">
        <v>43465</v>
      </c>
      <c r="B17" s="111">
        <v>64.97</v>
      </c>
      <c r="C17" s="116" t="s">
        <v>184</v>
      </c>
      <c r="D17" s="116" t="s">
        <v>190</v>
      </c>
      <c r="E17" s="117" t="s">
        <v>171</v>
      </c>
      <c r="F17" s="3"/>
    </row>
    <row r="18" spans="1:6" s="89" customFormat="1" x14ac:dyDescent="0.2">
      <c r="A18" s="114">
        <v>43466</v>
      </c>
      <c r="B18" s="111">
        <v>69.5</v>
      </c>
      <c r="C18" s="116" t="s">
        <v>184</v>
      </c>
      <c r="D18" s="116" t="s">
        <v>194</v>
      </c>
      <c r="E18" s="117" t="s">
        <v>171</v>
      </c>
      <c r="F18" s="3"/>
    </row>
    <row r="19" spans="1:6" s="89" customFormat="1" x14ac:dyDescent="0.2">
      <c r="A19" s="114">
        <v>43524</v>
      </c>
      <c r="B19" s="111">
        <v>69.5</v>
      </c>
      <c r="C19" s="116" t="s">
        <v>184</v>
      </c>
      <c r="D19" s="116" t="s">
        <v>193</v>
      </c>
      <c r="E19" s="117" t="s">
        <v>171</v>
      </c>
      <c r="F19" s="3"/>
    </row>
    <row r="20" spans="1:6" s="89" customFormat="1" x14ac:dyDescent="0.2">
      <c r="A20" s="114">
        <v>43555</v>
      </c>
      <c r="B20" s="111">
        <v>107.29</v>
      </c>
      <c r="C20" s="116" t="s">
        <v>184</v>
      </c>
      <c r="D20" s="116" t="s">
        <v>192</v>
      </c>
      <c r="E20" s="117" t="s">
        <v>171</v>
      </c>
      <c r="F20" s="3"/>
    </row>
    <row r="21" spans="1:6" s="89" customFormat="1" x14ac:dyDescent="0.2">
      <c r="A21" s="114">
        <v>43585</v>
      </c>
      <c r="B21" s="111">
        <v>60.54</v>
      </c>
      <c r="C21" s="116" t="s">
        <v>184</v>
      </c>
      <c r="D21" s="116" t="s">
        <v>191</v>
      </c>
      <c r="E21" s="117" t="s">
        <v>171</v>
      </c>
      <c r="F21" s="3"/>
    </row>
    <row r="22" spans="1:6" s="89" customFormat="1" x14ac:dyDescent="0.2">
      <c r="A22" s="110">
        <v>43616</v>
      </c>
      <c r="B22" s="111">
        <v>59.58</v>
      </c>
      <c r="C22" s="116" t="s">
        <v>184</v>
      </c>
      <c r="D22" s="116" t="s">
        <v>195</v>
      </c>
      <c r="E22" s="117" t="s">
        <v>171</v>
      </c>
      <c r="F22" s="3"/>
    </row>
    <row r="23" spans="1:6" s="89" customFormat="1" x14ac:dyDescent="0.2">
      <c r="A23" s="110">
        <v>43646</v>
      </c>
      <c r="B23" s="111">
        <v>97.9</v>
      </c>
      <c r="C23" s="116" t="s">
        <v>184</v>
      </c>
      <c r="D23" s="116" t="s">
        <v>196</v>
      </c>
      <c r="E23" s="117" t="s">
        <v>171</v>
      </c>
      <c r="F23" s="3"/>
    </row>
    <row r="24" spans="1:6" s="89" customFormat="1" x14ac:dyDescent="0.2">
      <c r="A24" s="110">
        <v>43564</v>
      </c>
      <c r="B24" s="111">
        <v>7095.65</v>
      </c>
      <c r="C24" s="116" t="s">
        <v>231</v>
      </c>
      <c r="D24" s="116" t="s">
        <v>232</v>
      </c>
      <c r="E24" s="117" t="s">
        <v>171</v>
      </c>
      <c r="F24" s="3"/>
    </row>
    <row r="25" spans="1:6" s="89" customFormat="1" x14ac:dyDescent="0.2">
      <c r="A25" s="110">
        <v>43586</v>
      </c>
      <c r="B25" s="111">
        <v>466.09</v>
      </c>
      <c r="C25" s="116" t="s">
        <v>231</v>
      </c>
      <c r="D25" s="116" t="s">
        <v>232</v>
      </c>
      <c r="E25" s="117" t="s">
        <v>171</v>
      </c>
      <c r="F25" s="3"/>
    </row>
    <row r="26" spans="1:6" s="89" customFormat="1" x14ac:dyDescent="0.2">
      <c r="A26" s="110">
        <v>43620</v>
      </c>
      <c r="B26" s="111">
        <v>456.52</v>
      </c>
      <c r="C26" s="116" t="s">
        <v>272</v>
      </c>
      <c r="D26" s="116" t="s">
        <v>232</v>
      </c>
      <c r="E26" s="117" t="s">
        <v>171</v>
      </c>
      <c r="F26" s="3"/>
    </row>
    <row r="27" spans="1:6" s="89" customFormat="1" hidden="1" x14ac:dyDescent="0.2">
      <c r="A27" s="110"/>
      <c r="B27" s="111"/>
      <c r="C27" s="116"/>
      <c r="D27" s="116"/>
      <c r="E27" s="117"/>
      <c r="F27" s="3"/>
    </row>
    <row r="28" spans="1:6" ht="34.5" customHeight="1" x14ac:dyDescent="0.2">
      <c r="A28" s="90" t="s">
        <v>136</v>
      </c>
      <c r="B28" s="102">
        <f>SUM(B11:B27)</f>
        <v>8864.0499999999993</v>
      </c>
      <c r="C28" s="123" t="str">
        <f>IF(SUBTOTAL(3,B11:B27)=SUBTOTAL(103,B11:B27),'Summary and sign-off'!$A$47,'Summary and sign-off'!$A$48)</f>
        <v>Check - there are no hidden rows with data</v>
      </c>
      <c r="D28" s="166" t="str">
        <f>IF('Summary and sign-off'!F58='Summary and sign-off'!F53,'Summary and sign-off'!A50,'Summary and sign-off'!A49)</f>
        <v>Check - each entry provides sufficient information</v>
      </c>
      <c r="E28" s="166"/>
      <c r="F28" s="39"/>
    </row>
    <row r="29" spans="1:6" ht="14.1" customHeight="1" x14ac:dyDescent="0.2">
      <c r="A29" s="40"/>
      <c r="B29" s="29"/>
      <c r="C29" s="22"/>
      <c r="D29" s="22"/>
      <c r="E29" s="22"/>
      <c r="F29" s="26"/>
    </row>
    <row r="30" spans="1:6" x14ac:dyDescent="0.2">
      <c r="A30" s="23" t="s">
        <v>7</v>
      </c>
      <c r="B30" s="22"/>
      <c r="C30" s="22"/>
      <c r="D30" s="22"/>
      <c r="E30" s="22"/>
      <c r="F30" s="26"/>
    </row>
    <row r="31" spans="1:6" ht="12.6" customHeight="1" x14ac:dyDescent="0.2">
      <c r="A31" s="25" t="s">
        <v>50</v>
      </c>
      <c r="B31" s="22"/>
      <c r="C31" s="22"/>
      <c r="D31" s="22"/>
      <c r="E31" s="22"/>
      <c r="F31" s="26"/>
    </row>
    <row r="32" spans="1:6" x14ac:dyDescent="0.2">
      <c r="A32" s="25" t="s">
        <v>157</v>
      </c>
      <c r="B32" s="27"/>
      <c r="C32" s="28"/>
      <c r="D32" s="28"/>
      <c r="E32" s="28"/>
      <c r="F32" s="29"/>
    </row>
    <row r="33" spans="1:6" x14ac:dyDescent="0.2">
      <c r="A33" s="33" t="s">
        <v>13</v>
      </c>
      <c r="B33" s="34"/>
      <c r="C33" s="29"/>
      <c r="D33" s="29"/>
      <c r="E33" s="29"/>
      <c r="F33" s="29"/>
    </row>
    <row r="34" spans="1:6" ht="12.75" customHeight="1" x14ac:dyDescent="0.2">
      <c r="A34" s="33" t="s">
        <v>166</v>
      </c>
      <c r="B34" s="41"/>
      <c r="C34" s="35"/>
      <c r="D34" s="35"/>
      <c r="E34" s="35"/>
      <c r="F34" s="35"/>
    </row>
    <row r="35" spans="1:6" x14ac:dyDescent="0.2">
      <c r="A35" s="40"/>
      <c r="B35" s="42"/>
      <c r="C35" s="22"/>
      <c r="D35" s="22"/>
      <c r="E35" s="22"/>
      <c r="F35" s="40"/>
    </row>
    <row r="36" spans="1:6" hidden="1" x14ac:dyDescent="0.2">
      <c r="A36" s="22"/>
      <c r="B36" s="22"/>
      <c r="C36" s="22"/>
      <c r="D36" s="22"/>
      <c r="E36" s="40"/>
    </row>
    <row r="37" spans="1:6" ht="12.75" hidden="1" customHeight="1" x14ac:dyDescent="0.2"/>
    <row r="38" spans="1:6" hidden="1" x14ac:dyDescent="0.2">
      <c r="A38" s="43"/>
      <c r="B38" s="43"/>
      <c r="C38" s="43"/>
      <c r="D38" s="43"/>
      <c r="E38" s="43"/>
      <c r="F38" s="26"/>
    </row>
    <row r="39" spans="1:6" hidden="1" x14ac:dyDescent="0.2">
      <c r="A39" s="43"/>
      <c r="B39" s="43"/>
      <c r="C39" s="43"/>
      <c r="D39" s="43"/>
      <c r="E39" s="43"/>
      <c r="F39" s="26"/>
    </row>
    <row r="40" spans="1:6" hidden="1" x14ac:dyDescent="0.2">
      <c r="A40" s="43"/>
      <c r="B40" s="43"/>
      <c r="C40" s="43"/>
      <c r="D40" s="43"/>
      <c r="E40" s="43"/>
      <c r="F40" s="26"/>
    </row>
    <row r="41" spans="1:6" hidden="1" x14ac:dyDescent="0.2">
      <c r="A41" s="43"/>
      <c r="B41" s="43"/>
      <c r="C41" s="43"/>
      <c r="D41" s="43"/>
      <c r="E41" s="43"/>
      <c r="F41" s="26"/>
    </row>
    <row r="42" spans="1:6" hidden="1" x14ac:dyDescent="0.2">
      <c r="A42" s="43"/>
      <c r="B42" s="43"/>
      <c r="C42" s="43"/>
      <c r="D42" s="43"/>
      <c r="E42" s="43"/>
      <c r="F42" s="26"/>
    </row>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x14ac:dyDescent="0.2"/>
    <row r="55" x14ac:dyDescent="0.2"/>
    <row r="56" x14ac:dyDescent="0.2"/>
    <row r="57" x14ac:dyDescent="0.2"/>
  </sheetData>
  <sheetProtection sheet="1" formatCells="0" insertRows="0" deleteRows="0"/>
  <mergeCells count="10">
    <mergeCell ref="D28:E28"/>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7">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7"/>
  <sheetViews>
    <sheetView tabSelected="1" zoomScaleNormal="100" workbookViewId="0">
      <selection activeCell="D15" sqref="D15"/>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2" t="s">
        <v>32</v>
      </c>
      <c r="B1" s="162"/>
      <c r="C1" s="162"/>
      <c r="D1" s="162"/>
      <c r="E1" s="162"/>
      <c r="F1" s="162"/>
    </row>
    <row r="2" spans="1:6" ht="21" customHeight="1" x14ac:dyDescent="0.2">
      <c r="A2" s="4" t="s">
        <v>2</v>
      </c>
      <c r="B2" s="165" t="str">
        <f>'Summary and sign-off'!B2:F2</f>
        <v>Te Puni Kōkiri</v>
      </c>
      <c r="C2" s="165"/>
      <c r="D2" s="165"/>
      <c r="E2" s="165"/>
      <c r="F2" s="165"/>
    </row>
    <row r="3" spans="1:6" ht="21" customHeight="1" x14ac:dyDescent="0.2">
      <c r="A3" s="4" t="s">
        <v>3</v>
      </c>
      <c r="B3" s="165" t="str">
        <f>'Summary and sign-off'!B3:F3</f>
        <v>Michelle Hippolite</v>
      </c>
      <c r="C3" s="165"/>
      <c r="D3" s="165"/>
      <c r="E3" s="165"/>
      <c r="F3" s="165"/>
    </row>
    <row r="4" spans="1:6" ht="21" customHeight="1" x14ac:dyDescent="0.2">
      <c r="A4" s="4" t="s">
        <v>77</v>
      </c>
      <c r="B4" s="165">
        <f>'Summary and sign-off'!B4:F4</f>
        <v>43282</v>
      </c>
      <c r="C4" s="165"/>
      <c r="D4" s="165"/>
      <c r="E4" s="165"/>
      <c r="F4" s="165"/>
    </row>
    <row r="5" spans="1:6" ht="21" customHeight="1" x14ac:dyDescent="0.2">
      <c r="A5" s="4" t="s">
        <v>78</v>
      </c>
      <c r="B5" s="165">
        <f>'Summary and sign-off'!B5:F5</f>
        <v>43646</v>
      </c>
      <c r="C5" s="165"/>
      <c r="D5" s="165"/>
      <c r="E5" s="165"/>
      <c r="F5" s="165"/>
    </row>
    <row r="6" spans="1:6" ht="21" customHeight="1" x14ac:dyDescent="0.2">
      <c r="A6" s="4" t="s">
        <v>167</v>
      </c>
      <c r="B6" s="160"/>
      <c r="C6" s="160"/>
      <c r="D6" s="160"/>
      <c r="E6" s="160"/>
      <c r="F6" s="160"/>
    </row>
    <row r="7" spans="1:6" ht="21" customHeight="1" x14ac:dyDescent="0.2">
      <c r="A7" s="4" t="s">
        <v>104</v>
      </c>
      <c r="B7" s="160"/>
      <c r="C7" s="160"/>
      <c r="D7" s="160"/>
      <c r="E7" s="160"/>
      <c r="F7" s="160"/>
    </row>
    <row r="8" spans="1:6" ht="36" customHeight="1" x14ac:dyDescent="0.2">
      <c r="A8" s="169" t="s">
        <v>52</v>
      </c>
      <c r="B8" s="169"/>
      <c r="C8" s="169"/>
      <c r="D8" s="169"/>
      <c r="E8" s="169"/>
      <c r="F8" s="169"/>
    </row>
    <row r="9" spans="1:6" ht="36" customHeight="1" x14ac:dyDescent="0.2">
      <c r="A9" s="177" t="s">
        <v>134</v>
      </c>
      <c r="B9" s="178"/>
      <c r="C9" s="178"/>
      <c r="D9" s="178"/>
      <c r="E9" s="178"/>
      <c r="F9" s="178"/>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ht="25.5" x14ac:dyDescent="0.2">
      <c r="A12" s="156">
        <v>43427</v>
      </c>
      <c r="B12" s="119" t="s">
        <v>238</v>
      </c>
      <c r="C12" s="157" t="s">
        <v>36</v>
      </c>
      <c r="D12" s="119" t="s">
        <v>233</v>
      </c>
      <c r="E12" s="158" t="s">
        <v>173</v>
      </c>
      <c r="F12" s="120" t="s">
        <v>174</v>
      </c>
    </row>
    <row r="13" spans="1:6" s="89" customFormat="1" ht="25.5" x14ac:dyDescent="0.2">
      <c r="A13" s="156" t="s">
        <v>280</v>
      </c>
      <c r="B13" s="119" t="s">
        <v>172</v>
      </c>
      <c r="C13" s="157" t="s">
        <v>36</v>
      </c>
      <c r="D13" s="119" t="s">
        <v>234</v>
      </c>
      <c r="E13" s="158" t="s">
        <v>173</v>
      </c>
      <c r="F13" s="120" t="s">
        <v>174</v>
      </c>
    </row>
    <row r="14" spans="1:6" s="89" customFormat="1" ht="25.5" x14ac:dyDescent="0.2">
      <c r="A14" s="156">
        <v>43609</v>
      </c>
      <c r="B14" s="119" t="s">
        <v>250</v>
      </c>
      <c r="C14" s="157" t="s">
        <v>36</v>
      </c>
      <c r="D14" s="119" t="s">
        <v>236</v>
      </c>
      <c r="E14" s="158" t="s">
        <v>173</v>
      </c>
      <c r="F14" s="120" t="s">
        <v>174</v>
      </c>
    </row>
    <row r="15" spans="1:6" s="89" customFormat="1" ht="25.5" x14ac:dyDescent="0.2">
      <c r="A15" s="156">
        <v>43645</v>
      </c>
      <c r="B15" s="119" t="s">
        <v>273</v>
      </c>
      <c r="C15" s="157" t="s">
        <v>36</v>
      </c>
      <c r="D15" s="119" t="s">
        <v>281</v>
      </c>
      <c r="E15" s="158" t="s">
        <v>173</v>
      </c>
      <c r="F15" s="120" t="s">
        <v>174</v>
      </c>
    </row>
    <row r="16" spans="1:6" s="89" customFormat="1" hidden="1" x14ac:dyDescent="0.2">
      <c r="A16" s="114"/>
      <c r="B16" s="116"/>
      <c r="C16" s="122"/>
      <c r="D16" s="116"/>
      <c r="E16" s="118"/>
      <c r="F16" s="117"/>
    </row>
    <row r="17" spans="1:7" ht="34.5" customHeight="1" x14ac:dyDescent="0.2">
      <c r="A17" s="91" t="s">
        <v>164</v>
      </c>
      <c r="B17" s="92" t="s">
        <v>35</v>
      </c>
      <c r="C17" s="93">
        <f>C18+C19</f>
        <v>4</v>
      </c>
      <c r="D17" s="131" t="str">
        <f>IF(SUBTOTAL(3,C11:C16)=SUBTOTAL(103,C11:C16),'Summary and sign-off'!$A$47,'Summary and sign-off'!$A$48)</f>
        <v>Check - there are no hidden rows with data</v>
      </c>
      <c r="E17" s="179" t="str">
        <f>IF('Summary and sign-off'!F59='Summary and sign-off'!F53,'Summary and sign-off'!A51,'Summary and sign-off'!A49)</f>
        <v>Check - each entry provides sufficient information</v>
      </c>
      <c r="F17" s="179"/>
      <c r="G17" s="89"/>
    </row>
    <row r="18" spans="1:7" ht="25.5" customHeight="1" x14ac:dyDescent="0.25">
      <c r="A18" s="94"/>
      <c r="B18" s="95" t="s">
        <v>36</v>
      </c>
      <c r="C18" s="96">
        <f>COUNTIF(C11:C16,'Summary and sign-off'!A44)</f>
        <v>4</v>
      </c>
      <c r="D18" s="19"/>
      <c r="E18" s="20"/>
      <c r="F18" s="21"/>
    </row>
    <row r="19" spans="1:7" ht="25.5" customHeight="1" x14ac:dyDescent="0.25">
      <c r="A19" s="94"/>
      <c r="B19" s="95" t="s">
        <v>34</v>
      </c>
      <c r="C19" s="96">
        <f>COUNTIF(C11:C16,'Summary and sign-off'!A45)</f>
        <v>0</v>
      </c>
      <c r="D19" s="19"/>
      <c r="E19" s="20"/>
      <c r="F19" s="21"/>
    </row>
    <row r="20" spans="1:7" x14ac:dyDescent="0.2">
      <c r="A20" s="22"/>
      <c r="B20" s="23"/>
      <c r="C20" s="22"/>
      <c r="D20" s="24"/>
      <c r="E20" s="24"/>
      <c r="F20" s="22"/>
    </row>
    <row r="21" spans="1:7" x14ac:dyDescent="0.2">
      <c r="A21" s="23" t="s">
        <v>7</v>
      </c>
      <c r="B21" s="23"/>
      <c r="C21" s="23"/>
      <c r="D21" s="23"/>
      <c r="E21" s="23"/>
      <c r="F21" s="23"/>
    </row>
    <row r="22" spans="1:7" ht="12.6" customHeight="1" x14ac:dyDescent="0.2">
      <c r="A22" s="25" t="s">
        <v>50</v>
      </c>
      <c r="B22" s="22"/>
      <c r="C22" s="22"/>
      <c r="D22" s="22"/>
      <c r="E22" s="22"/>
      <c r="F22" s="26"/>
    </row>
    <row r="23" spans="1:7" x14ac:dyDescent="0.2">
      <c r="A23" s="25" t="s">
        <v>157</v>
      </c>
      <c r="B23" s="27"/>
      <c r="C23" s="28"/>
      <c r="D23" s="28"/>
      <c r="E23" s="28"/>
      <c r="F23" s="29"/>
    </row>
    <row r="24" spans="1:7" x14ac:dyDescent="0.2">
      <c r="A24" s="25" t="s">
        <v>15</v>
      </c>
      <c r="B24" s="30"/>
      <c r="C24" s="30"/>
      <c r="D24" s="30"/>
      <c r="E24" s="30"/>
      <c r="F24" s="30"/>
    </row>
    <row r="25" spans="1:7" ht="12.75" customHeight="1" x14ac:dyDescent="0.2">
      <c r="A25" s="25" t="s">
        <v>93</v>
      </c>
      <c r="B25" s="22"/>
      <c r="C25" s="22"/>
      <c r="D25" s="22"/>
      <c r="E25" s="22"/>
      <c r="F25" s="22"/>
    </row>
    <row r="26" spans="1:7" ht="12.95" customHeight="1" x14ac:dyDescent="0.2">
      <c r="A26" s="31" t="s">
        <v>37</v>
      </c>
      <c r="B26" s="32"/>
      <c r="C26" s="32"/>
      <c r="D26" s="32"/>
      <c r="E26" s="32"/>
      <c r="F26" s="32"/>
    </row>
    <row r="27" spans="1:7" x14ac:dyDescent="0.2">
      <c r="A27" s="33" t="s">
        <v>53</v>
      </c>
      <c r="B27" s="34"/>
      <c r="C27" s="29"/>
      <c r="D27" s="29"/>
      <c r="E27" s="29"/>
      <c r="F27" s="29"/>
    </row>
    <row r="28" spans="1:7" ht="12.75" customHeight="1" x14ac:dyDescent="0.2">
      <c r="A28" s="33" t="s">
        <v>166</v>
      </c>
      <c r="B28" s="25"/>
      <c r="C28" s="35"/>
      <c r="D28" s="35"/>
      <c r="E28" s="35"/>
      <c r="F28" s="35"/>
    </row>
    <row r="29" spans="1:7" ht="12.75" customHeight="1" x14ac:dyDescent="0.2">
      <c r="A29" s="25"/>
      <c r="B29" s="25"/>
      <c r="C29" s="35"/>
      <c r="D29" s="35"/>
      <c r="E29" s="35"/>
      <c r="F29" s="35"/>
    </row>
    <row r="30" spans="1:7" ht="12.75" hidden="1" customHeight="1" x14ac:dyDescent="0.2">
      <c r="A30" s="25"/>
      <c r="B30" s="25"/>
      <c r="C30" s="35"/>
      <c r="D30" s="35"/>
      <c r="E30" s="35"/>
      <c r="F30" s="35"/>
    </row>
    <row r="31" spans="1:7" hidden="1" x14ac:dyDescent="0.2"/>
    <row r="32" spans="1:7" hidden="1" x14ac:dyDescent="0.2"/>
    <row r="33" spans="1:6" hidden="1" x14ac:dyDescent="0.2">
      <c r="A33" s="23"/>
      <c r="B33" s="23"/>
      <c r="C33" s="23"/>
      <c r="D33" s="23"/>
      <c r="E33" s="23"/>
      <c r="F33" s="23"/>
    </row>
    <row r="34" spans="1:6" hidden="1" x14ac:dyDescent="0.2">
      <c r="A34" s="23"/>
      <c r="B34" s="23"/>
      <c r="C34" s="23"/>
      <c r="D34" s="23"/>
      <c r="E34" s="23"/>
      <c r="F34" s="23"/>
    </row>
    <row r="35" spans="1:6" hidden="1" x14ac:dyDescent="0.2">
      <c r="A35" s="23"/>
      <c r="B35" s="23"/>
      <c r="C35" s="23"/>
      <c r="D35" s="23"/>
      <c r="E35" s="23"/>
      <c r="F35" s="23"/>
    </row>
    <row r="36" spans="1:6" hidden="1" x14ac:dyDescent="0.2">
      <c r="A36" s="23"/>
      <c r="B36" s="23"/>
      <c r="C36" s="23"/>
      <c r="D36" s="23"/>
      <c r="E36" s="23"/>
      <c r="F36" s="23"/>
    </row>
    <row r="37" spans="1:6" hidden="1" x14ac:dyDescent="0.2">
      <c r="A37" s="23"/>
      <c r="B37" s="23"/>
      <c r="C37" s="23"/>
      <c r="D37" s="23"/>
      <c r="E37" s="23"/>
      <c r="F37" s="23"/>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sheet="1" formatCells="0" insertRows="0" deleteRows="0"/>
  <mergeCells count="10">
    <mergeCell ref="E17:F1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C11:C16</xm:sqref>
        </x14:dataValidation>
        <x14:dataValidation type="list" errorStyle="information" operator="greaterThan" allowBlank="1" showInputMessage="1" prompt="Provide specific $ value if possible">
          <x14:formula1>
            <xm:f>'Summary and sign-off'!$A$38:$A$43</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2165527-d881-4234-97f9-ee139a3f0c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Sarah Walker</cp:lastModifiedBy>
  <cp:lastPrinted>2019-07-12T02:30:54Z</cp:lastPrinted>
  <dcterms:created xsi:type="dcterms:W3CDTF">2010-10-17T20:59:02Z</dcterms:created>
  <dcterms:modified xsi:type="dcterms:W3CDTF">2019-07-30T00:29:39Z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